
<file path=[Content_Types].xml><?xml version="1.0" encoding="utf-8"?>
<Types xmlns="http://schemas.openxmlformats.org/package/2006/content-types">
  <Override PartName="/xl/worksheets/sheet15.xml" ContentType="application/vnd.openxmlformats-officedocument.spreadsheetml.worksheet+xml"/>
  <Override PartName="/xl/charts/chart6.xml" ContentType="application/vnd.openxmlformats-officedocument.drawingml.chart+xml"/>
  <Override PartName="/xl/charts/chart2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harts/chart29.xml" ContentType="application/vnd.openxmlformats-officedocument.drawingml.chart+xml"/>
  <Override PartName="/xl/worksheets/sheet3.xml" ContentType="application/vnd.openxmlformats-officedocument.spreadsheetml.worksheet+xml"/>
  <Override PartName="/xl/comments2.xml" ContentType="application/vnd.openxmlformats-officedocument.spreadsheetml.comments+xml"/>
  <Override PartName="/xl/charts/chart18.xml" ContentType="application/vnd.openxmlformats-officedocument.drawingml.chart+xml"/>
  <Override PartName="/xl/charts/chart27.xml" ContentType="application/vnd.openxmlformats-officedocument.drawingml.chart+xml"/>
  <Override PartName="/xl/charts/chart36.xml" ContentType="application/vnd.openxmlformats-officedocument.drawingml.chart+xml"/>
  <Override PartName="/xl/charts/chart38.xml" ContentType="application/vnd.openxmlformats-officedocument.drawingml.char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harts/chart16.xml" ContentType="application/vnd.openxmlformats-officedocument.drawingml.chart+xml"/>
  <Override PartName="/xl/charts/chart17.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Override PartName="/xl/charts/chart7.xml" ContentType="application/vnd.openxmlformats-officedocument.drawingml.chart+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charts/chart3.xml" ContentType="application/vnd.openxmlformats-officedocument.drawingml.chart+xml"/>
  <Override PartName="/xl/drawings/drawing5.xml" ContentType="application/vnd.openxmlformats-officedocument.drawing+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3.xml" ContentType="application/vnd.openxmlformats-officedocument.drawing+xml"/>
  <Override PartName="/xl/charts/chart39.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harts/chart19.xml" ContentType="application/vnd.openxmlformats-officedocument.drawingml.chart+xml"/>
  <Override PartName="/xl/charts/chart28.xml" ContentType="application/vnd.openxmlformats-officedocument.drawingml.chart+xml"/>
  <Override PartName="/xl/charts/chart37.xml" ContentType="application/vnd.openxmlformats-officedocument.drawingml.char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30" windowWidth="10035" windowHeight="6390" tabRatio="630"/>
  </bookViews>
  <sheets>
    <sheet name="3-43,3-44" sheetId="54" r:id="rId1"/>
    <sheet name="3-45" sheetId="82" r:id="rId2"/>
    <sheet name="ユナイテッドアローズ_投下資産" sheetId="55" r:id="rId3"/>
    <sheet name="ユナイテッドアローズ_組替財務諸表" sheetId="30" r:id="rId4"/>
    <sheet name="ユナイテッドアローズ_財務諸表" sheetId="53" r:id="rId5"/>
    <sheet name="3-46" sheetId="79" r:id="rId6"/>
    <sheet name="3-47" sheetId="83" r:id="rId7"/>
    <sheet name="ファーストリテイリング_投下資産" sheetId="80" r:id="rId8"/>
    <sheet name="ファーストリテイリング_組替財務諸表" sheetId="78" r:id="rId9"/>
    <sheet name="ファーストリテイリング_財務諸表" sheetId="77" r:id="rId10"/>
    <sheet name="3-48" sheetId="76" r:id="rId11"/>
    <sheet name="3-49" sheetId="84" r:id="rId12"/>
    <sheet name="ポイント_投下資産" sheetId="75" r:id="rId13"/>
    <sheet name="ポイント_組替財務諸表" sheetId="74" r:id="rId14"/>
    <sheet name="ポイント_財務諸表" sheetId="73" r:id="rId15"/>
    <sheet name="3-50" sheetId="81" r:id="rId16"/>
  </sheets>
  <definedNames>
    <definedName name="_xlnm.Print_Area" localSheetId="9">ファーストリテイリング_財務諸表!$A$1:$K$79</definedName>
    <definedName name="_xlnm.Print_Area" localSheetId="8">ファーストリテイリング_組替財務諸表!$A$1:$K$65</definedName>
    <definedName name="_xlnm.Print_Area" localSheetId="7">ファーストリテイリング_投下資産!$A$1:$I$33</definedName>
    <definedName name="_xlnm.Print_Area" localSheetId="14">ポイント_財務諸表!$A$1:$K$74</definedName>
    <definedName name="_xlnm.Print_Area" localSheetId="13">ポイント_組替財務諸表!$A$1:$K$63</definedName>
    <definedName name="_xlnm.Print_Area" localSheetId="12">ポイント_投下資産!$A$1:$I$33</definedName>
    <definedName name="_xlnm.Print_Area" localSheetId="4">ユナイテッドアローズ_財務諸表!$A$1:$K$75</definedName>
    <definedName name="_xlnm.Print_Area" localSheetId="3">ユナイテッドアローズ_組替財務諸表!$A$1:$K$60</definedName>
    <definedName name="_xlnm.Print_Area" localSheetId="2">ユナイテッドアローズ_投下資産!$A$1:$I$32</definedName>
    <definedName name="_xlnm.Print_Titles" localSheetId="9">ファーストリテイリング_財務諸表!$1:$1</definedName>
    <definedName name="_xlnm.Print_Titles" localSheetId="8">ファーストリテイリング_組替財務諸表!$1:$1</definedName>
    <definedName name="_xlnm.Print_Titles" localSheetId="14">ポイント_財務諸表!$1:$1</definedName>
    <definedName name="_xlnm.Print_Titles" localSheetId="13">ポイント_組替財務諸表!$1:$1</definedName>
    <definedName name="_xlnm.Print_Titles" localSheetId="4">ユナイテッドアローズ_財務諸表!$1:$1</definedName>
    <definedName name="_xlnm.Print_Titles" localSheetId="3">ユナイテッドアローズ_組替財務諸表!$1:$1</definedName>
  </definedNames>
  <calcPr calcId="125725"/>
</workbook>
</file>

<file path=xl/calcChain.xml><?xml version="1.0" encoding="utf-8"?>
<calcChain xmlns="http://schemas.openxmlformats.org/spreadsheetml/2006/main">
  <c r="G36" i="30"/>
  <c r="F14" i="55" s="1"/>
  <c r="I63" i="78"/>
  <c r="I62"/>
  <c r="I61"/>
  <c r="I60"/>
  <c r="I59"/>
  <c r="I58"/>
  <c r="I57"/>
  <c r="I56"/>
  <c r="I55"/>
  <c r="I54"/>
  <c r="I53"/>
  <c r="H30" i="80" s="1"/>
  <c r="I52" i="78"/>
  <c r="I51"/>
  <c r="H28" i="80"/>
  <c r="I50" i="78"/>
  <c r="H25" i="80"/>
  <c r="I49" i="78"/>
  <c r="I47"/>
  <c r="H24" i="80" s="1"/>
  <c r="I46" i="78"/>
  <c r="H23" i="80" s="1"/>
  <c r="I45" i="78"/>
  <c r="I44"/>
  <c r="I42"/>
  <c r="I39"/>
  <c r="I38"/>
  <c r="I37"/>
  <c r="I36"/>
  <c r="H9" i="80" s="1"/>
  <c r="I35" i="78"/>
  <c r="H8" i="80" s="1"/>
  <c r="I34" i="78"/>
  <c r="I40" s="1"/>
  <c r="H15" i="80" s="1"/>
  <c r="I32" i="78"/>
  <c r="I31"/>
  <c r="I67" s="1"/>
  <c r="F59" i="81" s="1"/>
  <c r="I30" i="78"/>
  <c r="H14" i="80"/>
  <c r="I29" i="78"/>
  <c r="I27"/>
  <c r="I11"/>
  <c r="I7"/>
  <c r="I8"/>
  <c r="I6"/>
  <c r="J82" i="77"/>
  <c r="I13" i="78" s="1"/>
  <c r="I21" s="1"/>
  <c r="F11" i="79" s="1"/>
  <c r="F23" i="81" s="1"/>
  <c r="E79" i="53"/>
  <c r="D13" i="30" s="1"/>
  <c r="D21" s="1"/>
  <c r="F79" i="53"/>
  <c r="G79"/>
  <c r="F13" i="30" s="1"/>
  <c r="F12" s="1"/>
  <c r="F20" s="1"/>
  <c r="C12" i="54" s="1"/>
  <c r="C27" i="81" s="1"/>
  <c r="H79" i="53"/>
  <c r="I79"/>
  <c r="H13" i="30" s="1"/>
  <c r="J79" i="53"/>
  <c r="F19" i="79"/>
  <c r="J77" i="77"/>
  <c r="H39" i="78"/>
  <c r="G39"/>
  <c r="F39"/>
  <c r="E39"/>
  <c r="D39"/>
  <c r="H38"/>
  <c r="G38"/>
  <c r="F38"/>
  <c r="E38"/>
  <c r="D38"/>
  <c r="I38" i="74"/>
  <c r="H38"/>
  <c r="G9" i="75" s="1"/>
  <c r="F17" i="76" s="1"/>
  <c r="F52" i="81" s="1"/>
  <c r="G38" i="74"/>
  <c r="F38"/>
  <c r="E38"/>
  <c r="D38"/>
  <c r="C9" i="75" s="1"/>
  <c r="B17" i="76" s="1"/>
  <c r="B52" i="81" s="1"/>
  <c r="I37" i="30"/>
  <c r="H37"/>
  <c r="G37"/>
  <c r="F37"/>
  <c r="E37"/>
  <c r="D37"/>
  <c r="H63" i="78"/>
  <c r="G63"/>
  <c r="F63"/>
  <c r="E63"/>
  <c r="E64" s="1"/>
  <c r="D63"/>
  <c r="H62"/>
  <c r="G62"/>
  <c r="F62"/>
  <c r="E62"/>
  <c r="D62"/>
  <c r="H61"/>
  <c r="G61"/>
  <c r="F61"/>
  <c r="E61"/>
  <c r="D61"/>
  <c r="H60"/>
  <c r="G60"/>
  <c r="F60"/>
  <c r="E60"/>
  <c r="D60"/>
  <c r="H59"/>
  <c r="G59"/>
  <c r="F59"/>
  <c r="E59"/>
  <c r="D59"/>
  <c r="H58"/>
  <c r="G58"/>
  <c r="F58"/>
  <c r="E58"/>
  <c r="D58"/>
  <c r="H57"/>
  <c r="G57"/>
  <c r="F57"/>
  <c r="E57"/>
  <c r="D57"/>
  <c r="H56"/>
  <c r="G56"/>
  <c r="F56"/>
  <c r="E56"/>
  <c r="D56"/>
  <c r="H55"/>
  <c r="G55"/>
  <c r="F55"/>
  <c r="E55"/>
  <c r="D55"/>
  <c r="J54"/>
  <c r="H54"/>
  <c r="G54"/>
  <c r="F54"/>
  <c r="E54"/>
  <c r="D54"/>
  <c r="H53"/>
  <c r="G30" i="80" s="1"/>
  <c r="G53" i="78"/>
  <c r="F30" i="80" s="1"/>
  <c r="F53" i="78"/>
  <c r="E30" i="80" s="1"/>
  <c r="E53" i="78"/>
  <c r="D30" i="80" s="1"/>
  <c r="D53" i="78"/>
  <c r="C30" i="80" s="1"/>
  <c r="H52" i="78"/>
  <c r="G52"/>
  <c r="F52"/>
  <c r="E52"/>
  <c r="D52"/>
  <c r="H51"/>
  <c r="G28" i="80" s="1"/>
  <c r="G51" i="78"/>
  <c r="F51"/>
  <c r="E28" i="80" s="1"/>
  <c r="E51" i="78"/>
  <c r="D28" i="80" s="1"/>
  <c r="D51" i="78"/>
  <c r="H50"/>
  <c r="G25" i="80" s="1"/>
  <c r="G50" i="78"/>
  <c r="F25" i="80" s="1"/>
  <c r="F50" i="78"/>
  <c r="E25" i="80" s="1"/>
  <c r="E50" i="78"/>
  <c r="D25" i="80" s="1"/>
  <c r="D26" s="1"/>
  <c r="D50" i="78"/>
  <c r="C25" i="80" s="1"/>
  <c r="H49" i="78"/>
  <c r="G49"/>
  <c r="F49"/>
  <c r="E49"/>
  <c r="D49"/>
  <c r="H47"/>
  <c r="G24" i="80" s="1"/>
  <c r="G47" i="78"/>
  <c r="F24" i="80" s="1"/>
  <c r="F47" i="78"/>
  <c r="E24" i="80" s="1"/>
  <c r="E47" i="78"/>
  <c r="D24" i="80" s="1"/>
  <c r="D47" i="78"/>
  <c r="C24" i="80" s="1"/>
  <c r="H46" i="78"/>
  <c r="G23" i="80" s="1"/>
  <c r="G46" i="78"/>
  <c r="F23" i="80"/>
  <c r="F46" i="78"/>
  <c r="E23" i="80"/>
  <c r="E46" i="78"/>
  <c r="D23" i="80" s="1"/>
  <c r="D46" i="78"/>
  <c r="C23" i="80" s="1"/>
  <c r="C26" s="1"/>
  <c r="H45" i="78"/>
  <c r="H69" s="1"/>
  <c r="E71" i="81" s="1"/>
  <c r="G45" i="78"/>
  <c r="F45"/>
  <c r="E45"/>
  <c r="D45"/>
  <c r="H44"/>
  <c r="G44"/>
  <c r="F44"/>
  <c r="F48"/>
  <c r="E44"/>
  <c r="D44"/>
  <c r="D48" s="1"/>
  <c r="H42"/>
  <c r="G42"/>
  <c r="G64" s="1"/>
  <c r="F42"/>
  <c r="F64"/>
  <c r="E42"/>
  <c r="D42"/>
  <c r="D64" s="1"/>
  <c r="H37"/>
  <c r="G37"/>
  <c r="F37"/>
  <c r="E37"/>
  <c r="D37"/>
  <c r="H36"/>
  <c r="G9" i="80" s="1"/>
  <c r="F17" i="79" s="1"/>
  <c r="F53" i="81" s="1"/>
  <c r="G36" i="78"/>
  <c r="F9" i="80"/>
  <c r="E17" i="79" s="1"/>
  <c r="E53" i="81" s="1"/>
  <c r="F36" i="78"/>
  <c r="E9" i="80"/>
  <c r="D17" i="79" s="1"/>
  <c r="D53" i="81" s="1"/>
  <c r="E36" i="78"/>
  <c r="D9" i="80"/>
  <c r="D36" i="78"/>
  <c r="C9" i="80"/>
  <c r="H35" i="78"/>
  <c r="G8" i="80"/>
  <c r="F16" i="79" s="1"/>
  <c r="F47" i="81" s="1"/>
  <c r="G35" i="78"/>
  <c r="F8" i="80"/>
  <c r="F35" i="78"/>
  <c r="E8" i="80"/>
  <c r="E35" i="78"/>
  <c r="D8" i="80"/>
  <c r="D35" i="78"/>
  <c r="C8" i="80"/>
  <c r="H34" i="78"/>
  <c r="H40"/>
  <c r="G15" i="80" s="1"/>
  <c r="G34" i="78"/>
  <c r="G40"/>
  <c r="F15" i="80" s="1"/>
  <c r="F34" i="78"/>
  <c r="E34"/>
  <c r="E40"/>
  <c r="D34"/>
  <c r="D40"/>
  <c r="C15" i="80" s="1"/>
  <c r="H30" i="78"/>
  <c r="G30"/>
  <c r="F14" i="80" s="1"/>
  <c r="F30" i="78"/>
  <c r="E30"/>
  <c r="D14" i="80" s="1"/>
  <c r="D16" s="1"/>
  <c r="D30" i="78"/>
  <c r="H32"/>
  <c r="G32"/>
  <c r="G68" s="1"/>
  <c r="D65" i="81" s="1"/>
  <c r="F32" i="78"/>
  <c r="E32"/>
  <c r="E68" s="1"/>
  <c r="B65" i="81" s="1"/>
  <c r="D32" i="78"/>
  <c r="H31"/>
  <c r="H33" s="1"/>
  <c r="G31"/>
  <c r="F31"/>
  <c r="E31"/>
  <c r="D31"/>
  <c r="H29"/>
  <c r="H28" s="1"/>
  <c r="G29"/>
  <c r="G28" s="1"/>
  <c r="F13" i="80" s="1"/>
  <c r="F16" s="1"/>
  <c r="F29" i="78"/>
  <c r="E29"/>
  <c r="E28" s="1"/>
  <c r="D29"/>
  <c r="D28" s="1"/>
  <c r="D33" s="1"/>
  <c r="H27"/>
  <c r="G27"/>
  <c r="F27"/>
  <c r="E27"/>
  <c r="E33" s="1"/>
  <c r="D27"/>
  <c r="H11"/>
  <c r="G11"/>
  <c r="F11"/>
  <c r="E11"/>
  <c r="D11"/>
  <c r="D12" s="1"/>
  <c r="D20" s="1"/>
  <c r="H7"/>
  <c r="G7"/>
  <c r="F7"/>
  <c r="E7"/>
  <c r="E8" s="1"/>
  <c r="E19" s="1"/>
  <c r="B10" i="79" s="1"/>
  <c r="B17" i="81" s="1"/>
  <c r="D7" i="78"/>
  <c r="H6"/>
  <c r="G6"/>
  <c r="E25" i="79" s="1"/>
  <c r="F6" i="78"/>
  <c r="E6"/>
  <c r="E10" s="1"/>
  <c r="E14" s="1"/>
  <c r="D6"/>
  <c r="B25" i="79" s="1"/>
  <c r="E19"/>
  <c r="D19"/>
  <c r="C19"/>
  <c r="B19"/>
  <c r="H64" i="78"/>
  <c r="H10"/>
  <c r="F10"/>
  <c r="D8"/>
  <c r="D19" s="1"/>
  <c r="E82" i="77"/>
  <c r="D13" i="78" s="1"/>
  <c r="D21" s="1"/>
  <c r="G82" i="77"/>
  <c r="F13" i="78" s="1"/>
  <c r="F21" s="1"/>
  <c r="C11" i="79" s="1"/>
  <c r="C23" i="81" s="1"/>
  <c r="F82" i="77"/>
  <c r="E13" i="78" s="1"/>
  <c r="I82" i="77"/>
  <c r="H13" i="78" s="1"/>
  <c r="H21" s="1"/>
  <c r="E11" i="79" s="1"/>
  <c r="E23" i="81" s="1"/>
  <c r="H82" i="77"/>
  <c r="G13" i="78" s="1"/>
  <c r="I77" i="77"/>
  <c r="H77"/>
  <c r="G77"/>
  <c r="F77"/>
  <c r="E77"/>
  <c r="I61" i="74"/>
  <c r="H61"/>
  <c r="G61"/>
  <c r="F61"/>
  <c r="E61"/>
  <c r="D61"/>
  <c r="E52"/>
  <c r="F52"/>
  <c r="G52"/>
  <c r="H52"/>
  <c r="I52"/>
  <c r="J52"/>
  <c r="E53"/>
  <c r="F53"/>
  <c r="G53"/>
  <c r="H53"/>
  <c r="I53"/>
  <c r="J53"/>
  <c r="E54"/>
  <c r="F54"/>
  <c r="G54"/>
  <c r="H54"/>
  <c r="I54"/>
  <c r="J54"/>
  <c r="E55"/>
  <c r="F55"/>
  <c r="G55"/>
  <c r="H55"/>
  <c r="I55"/>
  <c r="J55"/>
  <c r="E56"/>
  <c r="F56"/>
  <c r="G56"/>
  <c r="H56"/>
  <c r="I56"/>
  <c r="J56"/>
  <c r="E57"/>
  <c r="F57"/>
  <c r="G57"/>
  <c r="H57"/>
  <c r="I57"/>
  <c r="J57"/>
  <c r="E58"/>
  <c r="F58"/>
  <c r="G58"/>
  <c r="H58"/>
  <c r="I58"/>
  <c r="J58"/>
  <c r="E59"/>
  <c r="F59"/>
  <c r="G59"/>
  <c r="H59"/>
  <c r="I59"/>
  <c r="J59"/>
  <c r="E60"/>
  <c r="F60"/>
  <c r="G60"/>
  <c r="H60"/>
  <c r="I60"/>
  <c r="J60"/>
  <c r="D60"/>
  <c r="D59"/>
  <c r="D58"/>
  <c r="D57"/>
  <c r="D56"/>
  <c r="D55"/>
  <c r="D54"/>
  <c r="D53"/>
  <c r="D52"/>
  <c r="I51"/>
  <c r="H30" i="75" s="1"/>
  <c r="H51" i="74"/>
  <c r="G30" i="75" s="1"/>
  <c r="G51" i="74"/>
  <c r="F30" i="75" s="1"/>
  <c r="F51" i="74"/>
  <c r="E30" i="75" s="1"/>
  <c r="E51" i="74"/>
  <c r="D30" i="75" s="1"/>
  <c r="D51" i="74"/>
  <c r="C30" i="75" s="1"/>
  <c r="I49" i="74"/>
  <c r="H25" i="75" s="1"/>
  <c r="H49" i="74"/>
  <c r="G25" i="75" s="1"/>
  <c r="G26" s="1"/>
  <c r="G49" i="74"/>
  <c r="F25" i="75" s="1"/>
  <c r="F49" i="74"/>
  <c r="E25" i="75" s="1"/>
  <c r="E49" i="74"/>
  <c r="D25" i="75" s="1"/>
  <c r="D49" i="74"/>
  <c r="C25" i="75" s="1"/>
  <c r="I48" i="74"/>
  <c r="H48"/>
  <c r="H50" s="1"/>
  <c r="G28" i="75" s="1"/>
  <c r="G48" i="74"/>
  <c r="G50" s="1"/>
  <c r="F28" i="75" s="1"/>
  <c r="F48" i="74"/>
  <c r="F50"/>
  <c r="E28" i="75" s="1"/>
  <c r="E48" i="74"/>
  <c r="E50" s="1"/>
  <c r="D28" i="75" s="1"/>
  <c r="D48" i="74"/>
  <c r="D50" s="1"/>
  <c r="C28" i="75" s="1"/>
  <c r="I46" i="74"/>
  <c r="H24" i="75" s="1"/>
  <c r="H46" i="74"/>
  <c r="G24" i="75" s="1"/>
  <c r="G46" i="74"/>
  <c r="F24" i="75" s="1"/>
  <c r="F46" i="74"/>
  <c r="E24" i="75" s="1"/>
  <c r="E46" i="74"/>
  <c r="D24" i="75" s="1"/>
  <c r="D46" i="74"/>
  <c r="C24" i="75" s="1"/>
  <c r="I45" i="74"/>
  <c r="H23" i="75" s="1"/>
  <c r="H45" i="74"/>
  <c r="G23" i="75" s="1"/>
  <c r="G45" i="74"/>
  <c r="F23" i="75" s="1"/>
  <c r="F26" s="1"/>
  <c r="F45" i="74"/>
  <c r="E23" i="75"/>
  <c r="E26" s="1"/>
  <c r="E45" i="74"/>
  <c r="D23" i="75" s="1"/>
  <c r="D45" i="74"/>
  <c r="C23" i="75" s="1"/>
  <c r="C26" s="1"/>
  <c r="I44" i="74"/>
  <c r="H44"/>
  <c r="I67" s="1"/>
  <c r="F70" i="81" s="1"/>
  <c r="G44" i="74"/>
  <c r="F44"/>
  <c r="E44"/>
  <c r="D44"/>
  <c r="I43"/>
  <c r="H43"/>
  <c r="H47"/>
  <c r="G43"/>
  <c r="F43"/>
  <c r="F47" s="1"/>
  <c r="E43"/>
  <c r="D43"/>
  <c r="D47"/>
  <c r="I41"/>
  <c r="H41"/>
  <c r="H62" s="1"/>
  <c r="G41"/>
  <c r="G62" s="1"/>
  <c r="F41"/>
  <c r="F62" s="1"/>
  <c r="E41"/>
  <c r="D41"/>
  <c r="I34"/>
  <c r="H34"/>
  <c r="G34"/>
  <c r="F34"/>
  <c r="E34"/>
  <c r="I37"/>
  <c r="H37"/>
  <c r="H39" s="1"/>
  <c r="G15" i="75" s="1"/>
  <c r="G16" s="1"/>
  <c r="G37" i="74"/>
  <c r="F37"/>
  <c r="E37"/>
  <c r="D37"/>
  <c r="I36"/>
  <c r="H9" i="75"/>
  <c r="H36" i="74"/>
  <c r="G36"/>
  <c r="F9" i="75" s="1"/>
  <c r="E17" i="76" s="1"/>
  <c r="E52" i="81" s="1"/>
  <c r="F36" i="74"/>
  <c r="E9" i="75" s="1"/>
  <c r="E36" i="74"/>
  <c r="D9" i="75"/>
  <c r="D36" i="74"/>
  <c r="I35"/>
  <c r="H8" i="75" s="1"/>
  <c r="H35" i="74"/>
  <c r="G8" i="75" s="1"/>
  <c r="G35" i="74"/>
  <c r="F8" i="75" s="1"/>
  <c r="E16" i="76" s="1"/>
  <c r="E46" i="81" s="1"/>
  <c r="F35" i="74"/>
  <c r="E35"/>
  <c r="D8" i="75" s="1"/>
  <c r="D35" i="74"/>
  <c r="C8" i="75" s="1"/>
  <c r="D34" i="74"/>
  <c r="D39" s="1"/>
  <c r="C15" i="75" s="1"/>
  <c r="I30" i="74"/>
  <c r="H30"/>
  <c r="G14" i="75" s="1"/>
  <c r="G30" i="74"/>
  <c r="F14" i="75" s="1"/>
  <c r="F30" i="74"/>
  <c r="E14" i="75" s="1"/>
  <c r="E30" i="74"/>
  <c r="D14" i="75" s="1"/>
  <c r="D30" i="74"/>
  <c r="I32"/>
  <c r="H32"/>
  <c r="G32"/>
  <c r="H66" s="1"/>
  <c r="E64" i="81" s="1"/>
  <c r="F32" i="74"/>
  <c r="E32"/>
  <c r="D32"/>
  <c r="I31"/>
  <c r="H31"/>
  <c r="I65" s="1"/>
  <c r="F58" i="81" s="1"/>
  <c r="G31" i="74"/>
  <c r="H65" s="1"/>
  <c r="E58" i="81" s="1"/>
  <c r="F31" i="74"/>
  <c r="E31"/>
  <c r="D31"/>
  <c r="E65" s="1"/>
  <c r="B58" i="81" s="1"/>
  <c r="I27" i="74"/>
  <c r="H27"/>
  <c r="G27"/>
  <c r="F27"/>
  <c r="E27"/>
  <c r="D27"/>
  <c r="I13"/>
  <c r="H13"/>
  <c r="G13"/>
  <c r="F13"/>
  <c r="E13"/>
  <c r="D13"/>
  <c r="I11"/>
  <c r="I12" s="1"/>
  <c r="H11"/>
  <c r="H12" s="1"/>
  <c r="H20" s="1"/>
  <c r="E12" i="76" s="1"/>
  <c r="E28" i="81" s="1"/>
  <c r="G11" i="74"/>
  <c r="F11"/>
  <c r="F12" s="1"/>
  <c r="E11"/>
  <c r="D11"/>
  <c r="D12" s="1"/>
  <c r="I10"/>
  <c r="H10"/>
  <c r="H14" s="1"/>
  <c r="G10"/>
  <c r="G14"/>
  <c r="G22" s="1"/>
  <c r="D9" i="76" s="1"/>
  <c r="D10" i="81" s="1"/>
  <c r="F10" i="74"/>
  <c r="E10"/>
  <c r="E14" s="1"/>
  <c r="E22" s="1"/>
  <c r="B9" i="76" s="1"/>
  <c r="B10" i="81" s="1"/>
  <c r="D10" i="74"/>
  <c r="I7"/>
  <c r="I8" s="1"/>
  <c r="I19" s="1"/>
  <c r="F10" i="76" s="1"/>
  <c r="F16" i="81" s="1"/>
  <c r="H7" i="74"/>
  <c r="G7"/>
  <c r="G8" s="1"/>
  <c r="F7"/>
  <c r="F8" s="1"/>
  <c r="E7"/>
  <c r="E8" s="1"/>
  <c r="D7"/>
  <c r="D8" s="1"/>
  <c r="D19" s="1"/>
  <c r="I6"/>
  <c r="I29"/>
  <c r="H6"/>
  <c r="G6"/>
  <c r="G65" s="1"/>
  <c r="D58" i="81" s="1"/>
  <c r="F6" i="74"/>
  <c r="E6"/>
  <c r="F17" s="1"/>
  <c r="D6"/>
  <c r="I13" i="30"/>
  <c r="J18" i="53"/>
  <c r="I31" i="30"/>
  <c r="F19" i="76"/>
  <c r="E19"/>
  <c r="D19"/>
  <c r="C19"/>
  <c r="B19"/>
  <c r="E62" i="74"/>
  <c r="H8"/>
  <c r="D14"/>
  <c r="J70" i="73"/>
  <c r="I70"/>
  <c r="H70"/>
  <c r="G70"/>
  <c r="F70"/>
  <c r="E70"/>
  <c r="I58" i="30"/>
  <c r="H58"/>
  <c r="G58"/>
  <c r="F58"/>
  <c r="E58"/>
  <c r="D58"/>
  <c r="I51"/>
  <c r="H51"/>
  <c r="G29" i="55" s="1"/>
  <c r="G51" i="30"/>
  <c r="F29" i="55" s="1"/>
  <c r="F51" i="30"/>
  <c r="E29" i="55" s="1"/>
  <c r="E51" i="30"/>
  <c r="D51"/>
  <c r="C29" i="55" s="1"/>
  <c r="I50" i="30"/>
  <c r="H27" i="55" s="1"/>
  <c r="H50" i="30"/>
  <c r="G27" i="55" s="1"/>
  <c r="G50" i="30"/>
  <c r="F27" i="55"/>
  <c r="F50" i="30"/>
  <c r="E27" i="55"/>
  <c r="E50" i="30"/>
  <c r="D27" i="55"/>
  <c r="D50" i="30"/>
  <c r="C27" i="55"/>
  <c r="I48" i="30"/>
  <c r="H23" i="55"/>
  <c r="H48" i="30"/>
  <c r="G23" i="55" s="1"/>
  <c r="G48" i="30"/>
  <c r="F23" i="55" s="1"/>
  <c r="F48" i="30"/>
  <c r="E23" i="55" s="1"/>
  <c r="E48" i="30"/>
  <c r="D48"/>
  <c r="I47"/>
  <c r="H47"/>
  <c r="G47"/>
  <c r="F47"/>
  <c r="E47"/>
  <c r="D47"/>
  <c r="I42"/>
  <c r="H42"/>
  <c r="G42"/>
  <c r="F42"/>
  <c r="E42"/>
  <c r="D42"/>
  <c r="I46"/>
  <c r="H46"/>
  <c r="G46"/>
  <c r="F46"/>
  <c r="E46"/>
  <c r="D46"/>
  <c r="I45"/>
  <c r="H22" i="55" s="1"/>
  <c r="H45" i="30"/>
  <c r="G22" i="55" s="1"/>
  <c r="G45" i="30"/>
  <c r="F22" i="55" s="1"/>
  <c r="F45" i="30"/>
  <c r="E22" i="55" s="1"/>
  <c r="E45" i="30"/>
  <c r="D22" i="55" s="1"/>
  <c r="D45" i="30"/>
  <c r="C22" i="55" s="1"/>
  <c r="I44" i="30"/>
  <c r="H21" i="55" s="1"/>
  <c r="H44" i="30"/>
  <c r="G44"/>
  <c r="F21" i="55" s="1"/>
  <c r="F44" i="30"/>
  <c r="E21" i="55" s="1"/>
  <c r="E44" i="30"/>
  <c r="D21" i="55" s="1"/>
  <c r="D44" i="30"/>
  <c r="I40"/>
  <c r="I59" s="1"/>
  <c r="H40"/>
  <c r="G40"/>
  <c r="G59" s="1"/>
  <c r="F40"/>
  <c r="E40"/>
  <c r="E59" s="1"/>
  <c r="D40"/>
  <c r="D59"/>
  <c r="I33"/>
  <c r="H33"/>
  <c r="G33"/>
  <c r="F33"/>
  <c r="E33"/>
  <c r="D33"/>
  <c r="I27"/>
  <c r="H27"/>
  <c r="G27"/>
  <c r="F27"/>
  <c r="E27"/>
  <c r="D27"/>
  <c r="G13"/>
  <c r="G12" s="1"/>
  <c r="G20" s="1"/>
  <c r="D12" i="54" s="1"/>
  <c r="D27" i="81" s="1"/>
  <c r="E13" i="30"/>
  <c r="B25" i="54"/>
  <c r="F6" i="30"/>
  <c r="D7"/>
  <c r="D10" s="1"/>
  <c r="D14" s="1"/>
  <c r="D22" s="1"/>
  <c r="F7"/>
  <c r="H7"/>
  <c r="H8" s="1"/>
  <c r="H19" s="1"/>
  <c r="E10" i="54" s="1"/>
  <c r="E15" i="81" s="1"/>
  <c r="D11" i="30"/>
  <c r="F11"/>
  <c r="C27" i="54"/>
  <c r="D27"/>
  <c r="E27"/>
  <c r="E30" i="30"/>
  <c r="F62" s="1"/>
  <c r="C57" i="81" s="1"/>
  <c r="F30" i="30"/>
  <c r="G30"/>
  <c r="I30"/>
  <c r="D31"/>
  <c r="E31"/>
  <c r="G31"/>
  <c r="H31"/>
  <c r="G7" i="55" s="1"/>
  <c r="F15" i="54" s="1"/>
  <c r="F39" i="81" s="1"/>
  <c r="D34" i="30"/>
  <c r="C8" i="55" s="1"/>
  <c r="E34" i="30"/>
  <c r="G34"/>
  <c r="F8" i="55" s="1"/>
  <c r="H34" i="30"/>
  <c r="G8" i="55" s="1"/>
  <c r="I34" i="30"/>
  <c r="E35"/>
  <c r="D9" i="55" s="1"/>
  <c r="C17" i="54" s="1"/>
  <c r="C51" i="81" s="1"/>
  <c r="F35" i="30"/>
  <c r="G35"/>
  <c r="F9" i="55" s="1"/>
  <c r="H35" i="30"/>
  <c r="I35"/>
  <c r="H9" i="55" s="1"/>
  <c r="I36" i="30"/>
  <c r="H14" i="55" s="1"/>
  <c r="D43" i="30"/>
  <c r="E64" s="1"/>
  <c r="E43"/>
  <c r="B69" i="81"/>
  <c r="G43" i="30"/>
  <c r="I43"/>
  <c r="E52"/>
  <c r="F52"/>
  <c r="G52"/>
  <c r="I52"/>
  <c r="D53"/>
  <c r="E53"/>
  <c r="G53"/>
  <c r="H53"/>
  <c r="I53"/>
  <c r="E54"/>
  <c r="G54"/>
  <c r="H54"/>
  <c r="I54"/>
  <c r="E55"/>
  <c r="G55"/>
  <c r="I55"/>
  <c r="D56"/>
  <c r="E56"/>
  <c r="G56"/>
  <c r="I56"/>
  <c r="E57"/>
  <c r="F57"/>
  <c r="G57"/>
  <c r="I57"/>
  <c r="F74" i="53"/>
  <c r="G74"/>
  <c r="H74"/>
  <c r="J74"/>
  <c r="D6" i="30"/>
  <c r="D29"/>
  <c r="D28" s="1"/>
  <c r="E6"/>
  <c r="E29"/>
  <c r="E28" s="1"/>
  <c r="D13" i="55" s="1"/>
  <c r="E7" i="30"/>
  <c r="E8"/>
  <c r="E19" s="1"/>
  <c r="B10" i="54" s="1"/>
  <c r="B15" i="81" s="1"/>
  <c r="G7" i="30"/>
  <c r="G8"/>
  <c r="G19" s="1"/>
  <c r="D10" i="54" s="1"/>
  <c r="D15" i="81" s="1"/>
  <c r="I7" i="30"/>
  <c r="E11"/>
  <c r="E12" s="1"/>
  <c r="E20" s="1"/>
  <c r="B12" i="54" s="1"/>
  <c r="B27" i="81" s="1"/>
  <c r="G11" i="30"/>
  <c r="H11"/>
  <c r="I11"/>
  <c r="D30"/>
  <c r="E62" s="1"/>
  <c r="B57" i="81" s="1"/>
  <c r="H30" i="30"/>
  <c r="F31"/>
  <c r="D32"/>
  <c r="H32"/>
  <c r="F34"/>
  <c r="E8" i="55" s="1"/>
  <c r="D35" i="30"/>
  <c r="C9" i="55" s="1"/>
  <c r="B17" i="54" s="1"/>
  <c r="B51" i="81" s="1"/>
  <c r="D36" i="30"/>
  <c r="C14" i="55" s="1"/>
  <c r="F36" i="30"/>
  <c r="E14" i="55" s="1"/>
  <c r="H36" i="30"/>
  <c r="G14" i="55" s="1"/>
  <c r="F43" i="30"/>
  <c r="H43"/>
  <c r="D49"/>
  <c r="C24" i="55" s="1"/>
  <c r="C25" s="1"/>
  <c r="F49" i="30"/>
  <c r="E24" i="55" s="1"/>
  <c r="H49" i="30"/>
  <c r="G24" i="55" s="1"/>
  <c r="D52" i="30"/>
  <c r="H52"/>
  <c r="F53"/>
  <c r="D54"/>
  <c r="F54"/>
  <c r="D55"/>
  <c r="F55"/>
  <c r="H55"/>
  <c r="F56"/>
  <c r="H56"/>
  <c r="D57"/>
  <c r="H57"/>
  <c r="C25" i="54"/>
  <c r="B27"/>
  <c r="F27"/>
  <c r="I49" i="30"/>
  <c r="H24" i="55" s="1"/>
  <c r="G49" i="30"/>
  <c r="F24" i="55" s="1"/>
  <c r="E49" i="30"/>
  <c r="D24" i="55" s="1"/>
  <c r="E36" i="30"/>
  <c r="D14" i="55" s="1"/>
  <c r="H6" i="30"/>
  <c r="H29" s="1"/>
  <c r="F25" i="54"/>
  <c r="I6" i="30"/>
  <c r="D25" i="54"/>
  <c r="E25"/>
  <c r="G6" i="30"/>
  <c r="G10" s="1"/>
  <c r="G14" s="1"/>
  <c r="I32"/>
  <c r="I74" i="53"/>
  <c r="E74"/>
  <c r="F32" i="30"/>
  <c r="G32"/>
  <c r="E32"/>
  <c r="D8" i="55"/>
  <c r="C16" i="54" s="1"/>
  <c r="C45" i="81" s="1"/>
  <c r="C21" i="55"/>
  <c r="G21"/>
  <c r="G25" s="1"/>
  <c r="C23"/>
  <c r="D23"/>
  <c r="H19" i="74"/>
  <c r="E10" i="76" s="1"/>
  <c r="E16" i="81" s="1"/>
  <c r="D22" i="74"/>
  <c r="K6"/>
  <c r="F8" i="30"/>
  <c r="F19" s="1"/>
  <c r="I8"/>
  <c r="I19" s="1"/>
  <c r="F10" i="54" s="1"/>
  <c r="F15" i="81" s="1"/>
  <c r="F10" i="30"/>
  <c r="F14" s="1"/>
  <c r="F22" s="1"/>
  <c r="C9" i="54" s="1"/>
  <c r="C9" i="81" s="1"/>
  <c r="H29" i="55"/>
  <c r="D29"/>
  <c r="H8"/>
  <c r="F19" i="54"/>
  <c r="D8" i="30"/>
  <c r="D19" s="1"/>
  <c r="C19" i="54"/>
  <c r="D19"/>
  <c r="B19"/>
  <c r="E19"/>
  <c r="F8" i="78"/>
  <c r="F19" s="1"/>
  <c r="C10" i="79" s="1"/>
  <c r="C17" i="81" s="1"/>
  <c r="H8" i="78"/>
  <c r="H19" s="1"/>
  <c r="E10" i="79" s="1"/>
  <c r="E17" i="81" s="1"/>
  <c r="C13" i="80"/>
  <c r="D15"/>
  <c r="I10" i="78"/>
  <c r="I14" s="1"/>
  <c r="F25" i="76"/>
  <c r="H21" i="74"/>
  <c r="E11" i="76" s="1"/>
  <c r="E22" i="81" s="1"/>
  <c r="H29" i="74"/>
  <c r="H28" s="1"/>
  <c r="F29"/>
  <c r="I17"/>
  <c r="G21"/>
  <c r="D11" i="76" s="1"/>
  <c r="D22" i="81" s="1"/>
  <c r="F14" i="74"/>
  <c r="H14" i="75"/>
  <c r="E29" i="74"/>
  <c r="E28" s="1"/>
  <c r="D13" i="75" s="1"/>
  <c r="C17" i="76"/>
  <c r="C52" i="81" s="1"/>
  <c r="E14" i="80"/>
  <c r="G48" i="78"/>
  <c r="C25" i="79"/>
  <c r="F25"/>
  <c r="G13" i="80"/>
  <c r="H10" i="30"/>
  <c r="H14" s="1"/>
  <c r="H22" s="1"/>
  <c r="E9" i="54" s="1"/>
  <c r="E9" i="81" s="1"/>
  <c r="G29" i="30"/>
  <c r="G28" s="1"/>
  <c r="F13" i="55" s="1"/>
  <c r="I17" i="30"/>
  <c r="E17"/>
  <c r="C10" i="54"/>
  <c r="C15" i="81" s="1"/>
  <c r="E10" i="30"/>
  <c r="E38"/>
  <c r="D15" i="55" s="1"/>
  <c r="C13"/>
  <c r="E33" i="74"/>
  <c r="D13" i="80"/>
  <c r="I68" i="78"/>
  <c r="F65" i="81" s="1"/>
  <c r="E67" i="78"/>
  <c r="B59" i="81" s="1"/>
  <c r="F68" i="78"/>
  <c r="C65" i="81" s="1"/>
  <c r="H68" i="78"/>
  <c r="E65" i="81" s="1"/>
  <c r="C17" i="79"/>
  <c r="C53" i="81" s="1"/>
  <c r="F69" i="78"/>
  <c r="C71" i="81" s="1"/>
  <c r="F28" i="80"/>
  <c r="I69" i="78"/>
  <c r="F71" i="81" s="1"/>
  <c r="G13" i="75"/>
  <c r="H28" i="30"/>
  <c r="G13" i="55" s="1"/>
  <c r="I22" i="78"/>
  <c r="F9" i="79" s="1"/>
  <c r="F11" i="81" s="1"/>
  <c r="I28" i="78"/>
  <c r="H13" i="80"/>
  <c r="H16" s="1"/>
  <c r="I33" i="78"/>
  <c r="I21" i="30" l="1"/>
  <c r="F11" i="54" s="1"/>
  <c r="F21" i="81" s="1"/>
  <c r="I38" i="30"/>
  <c r="H15" i="55" s="1"/>
  <c r="E14" i="30"/>
  <c r="D16" i="54"/>
  <c r="D45" i="81" s="1"/>
  <c r="I12" i="30"/>
  <c r="I20" s="1"/>
  <c r="F12" i="54" s="1"/>
  <c r="F27" i="81" s="1"/>
  <c r="H64" i="30"/>
  <c r="E69" i="81" s="1"/>
  <c r="B16" i="54"/>
  <c r="B45" i="81" s="1"/>
  <c r="H63" i="30"/>
  <c r="E63" i="81" s="1"/>
  <c r="E63" i="30"/>
  <c r="B63" i="81" s="1"/>
  <c r="E21" i="30"/>
  <c r="B11" i="54" s="1"/>
  <c r="B21" i="81" s="1"/>
  <c r="E25" i="55"/>
  <c r="H21" i="30"/>
  <c r="E11" i="54" s="1"/>
  <c r="E21" i="81" s="1"/>
  <c r="C20" i="80"/>
  <c r="C7"/>
  <c r="G21" i="78"/>
  <c r="D11" i="79" s="1"/>
  <c r="D23" i="81" s="1"/>
  <c r="G12" i="78"/>
  <c r="G20" s="1"/>
  <c r="D12" i="79" s="1"/>
  <c r="D29" i="81" s="1"/>
  <c r="E22" i="78"/>
  <c r="B9" i="79" s="1"/>
  <c r="B11" i="81" s="1"/>
  <c r="F25" i="55"/>
  <c r="F12" i="78"/>
  <c r="F20" s="1"/>
  <c r="C12" i="79" s="1"/>
  <c r="C29" i="81" s="1"/>
  <c r="H12" i="78"/>
  <c r="H20" s="1"/>
  <c r="E12" i="79" s="1"/>
  <c r="E29" i="81" s="1"/>
  <c r="H12" i="30"/>
  <c r="H20" s="1"/>
  <c r="E12" i="54" s="1"/>
  <c r="E27" i="81" s="1"/>
  <c r="E17" i="54"/>
  <c r="E51" i="81" s="1"/>
  <c r="F7" i="55"/>
  <c r="E15" i="54" s="1"/>
  <c r="E39" i="81" s="1"/>
  <c r="D38" i="30"/>
  <c r="C15" i="55" s="1"/>
  <c r="C16" s="1"/>
  <c r="F38" i="30"/>
  <c r="E15" i="55" s="1"/>
  <c r="H38" i="30"/>
  <c r="G15" i="55" s="1"/>
  <c r="D25"/>
  <c r="I47" i="74"/>
  <c r="H26" i="75"/>
  <c r="G33" i="78"/>
  <c r="B16" i="79"/>
  <c r="B47" i="81" s="1"/>
  <c r="D16" i="79"/>
  <c r="D47" i="81" s="1"/>
  <c r="B17" i="79"/>
  <c r="B53" i="81" s="1"/>
  <c r="E26" i="80"/>
  <c r="G26"/>
  <c r="F26"/>
  <c r="I12" i="78"/>
  <c r="I20" s="1"/>
  <c r="F12" i="79" s="1"/>
  <c r="F29" i="81" s="1"/>
  <c r="E67" i="74"/>
  <c r="B70" i="81" s="1"/>
  <c r="F7" i="80"/>
  <c r="G67" i="78"/>
  <c r="D59" i="81" s="1"/>
  <c r="H67" i="78"/>
  <c r="E59" i="81" s="1"/>
  <c r="D27" i="76"/>
  <c r="C7" i="55"/>
  <c r="G38" i="30"/>
  <c r="F15" i="55" s="1"/>
  <c r="H17" i="30"/>
  <c r="D12"/>
  <c r="D20" s="1"/>
  <c r="G21"/>
  <c r="D11" i="54" s="1"/>
  <c r="D21" i="81" s="1"/>
  <c r="E19" i="74"/>
  <c r="B10" i="76" s="1"/>
  <c r="B16" i="81" s="1"/>
  <c r="F28" i="78"/>
  <c r="E17"/>
  <c r="D10"/>
  <c r="D14" s="1"/>
  <c r="D22" s="1"/>
  <c r="G64" i="30"/>
  <c r="D69" i="81" s="1"/>
  <c r="G63" i="30"/>
  <c r="D63" i="81" s="1"/>
  <c r="G9" i="55"/>
  <c r="F17" i="54" s="1"/>
  <c r="F51" i="81" s="1"/>
  <c r="E9" i="55"/>
  <c r="D17" i="54" s="1"/>
  <c r="D51" i="81" s="1"/>
  <c r="E16" i="54"/>
  <c r="E45" i="81" s="1"/>
  <c r="G62" i="30"/>
  <c r="D57" i="81" s="1"/>
  <c r="I20" i="74"/>
  <c r="F12" i="76" s="1"/>
  <c r="F28" i="81" s="1"/>
  <c r="G12" i="74"/>
  <c r="I21"/>
  <c r="F11" i="76" s="1"/>
  <c r="F22" i="81" s="1"/>
  <c r="E66" i="74"/>
  <c r="B64" i="81" s="1"/>
  <c r="C14" i="75"/>
  <c r="B16" i="76"/>
  <c r="B46" i="81" s="1"/>
  <c r="F16" i="76"/>
  <c r="F46" i="81" s="1"/>
  <c r="D62" i="74"/>
  <c r="I50"/>
  <c r="H28" i="75" s="1"/>
  <c r="I62" i="74"/>
  <c r="F14" i="78"/>
  <c r="H17"/>
  <c r="F40"/>
  <c r="E15" i="80" s="1"/>
  <c r="C14"/>
  <c r="C16" s="1"/>
  <c r="G14"/>
  <c r="G16" s="1"/>
  <c r="E48" i="78"/>
  <c r="D7" i="80" s="1"/>
  <c r="H48" i="78"/>
  <c r="G20" i="80" s="1"/>
  <c r="E69" i="78"/>
  <c r="B71" i="81" s="1"/>
  <c r="G69" i="78"/>
  <c r="D71" i="81" s="1"/>
  <c r="C28" i="80"/>
  <c r="H26"/>
  <c r="G22" i="30"/>
  <c r="D9" i="54" s="1"/>
  <c r="D9" i="81" s="1"/>
  <c r="I29" i="30"/>
  <c r="I10"/>
  <c r="I14" s="1"/>
  <c r="K6"/>
  <c r="F64"/>
  <c r="C69" i="81" s="1"/>
  <c r="F63" i="30"/>
  <c r="C63" i="81" s="1"/>
  <c r="F21" i="30"/>
  <c r="C11" i="54" s="1"/>
  <c r="C21" i="81" s="1"/>
  <c r="F17" i="30"/>
  <c r="G17"/>
  <c r="F29"/>
  <c r="D29" i="74"/>
  <c r="D21"/>
  <c r="E17"/>
  <c r="B25" i="76"/>
  <c r="F21" i="74"/>
  <c r="C11" i="76" s="1"/>
  <c r="C22" i="81" s="1"/>
  <c r="C25" i="76"/>
  <c r="B27"/>
  <c r="C27"/>
  <c r="H22" i="74"/>
  <c r="E9" i="76" s="1"/>
  <c r="E10" i="81" s="1"/>
  <c r="E27" i="76"/>
  <c r="F67" i="74"/>
  <c r="C70" i="81" s="1"/>
  <c r="E47" i="74"/>
  <c r="H67"/>
  <c r="E70" i="81" s="1"/>
  <c r="G47" i="74"/>
  <c r="F22" i="78"/>
  <c r="C9" i="79" s="1"/>
  <c r="C11" i="81" s="1"/>
  <c r="G17" i="78"/>
  <c r="D25" i="79"/>
  <c r="F17" i="78"/>
  <c r="F67"/>
  <c r="C59" i="81" s="1"/>
  <c r="H25" i="55"/>
  <c r="G19" i="74"/>
  <c r="D10" i="76" s="1"/>
  <c r="D16" i="81" s="1"/>
  <c r="F20" i="74"/>
  <c r="C12" i="76" s="1"/>
  <c r="C28" i="81" s="1"/>
  <c r="C16" i="76"/>
  <c r="C46" i="81" s="1"/>
  <c r="H62" i="30"/>
  <c r="E57" i="81" s="1"/>
  <c r="F66" i="74"/>
  <c r="C64" i="81" s="1"/>
  <c r="E22" i="30"/>
  <c r="B9" i="54" s="1"/>
  <c r="B9" i="81" s="1"/>
  <c r="F28" i="74"/>
  <c r="G29"/>
  <c r="H17"/>
  <c r="G17"/>
  <c r="E25" i="76"/>
  <c r="D17"/>
  <c r="D52" i="81" s="1"/>
  <c r="D25" i="76"/>
  <c r="I28" i="74"/>
  <c r="E21"/>
  <c r="B11" i="76" s="1"/>
  <c r="B22" i="81" s="1"/>
  <c r="E12" i="74"/>
  <c r="E20" s="1"/>
  <c r="B12" i="76" s="1"/>
  <c r="B28" i="81" s="1"/>
  <c r="I66" i="74"/>
  <c r="F64" i="81" s="1"/>
  <c r="H33" i="74"/>
  <c r="E8" i="75"/>
  <c r="D16" i="76" s="1"/>
  <c r="D46" i="81" s="1"/>
  <c r="F39" i="74"/>
  <c r="E15" i="75" s="1"/>
  <c r="E21" i="78"/>
  <c r="B11" i="79" s="1"/>
  <c r="B23" i="81" s="1"/>
  <c r="E12" i="78"/>
  <c r="E20" s="1"/>
  <c r="B12" i="79" s="1"/>
  <c r="B29" i="81" s="1"/>
  <c r="G8" i="78"/>
  <c r="G19" s="1"/>
  <c r="D10" i="79" s="1"/>
  <c r="D17" i="81" s="1"/>
  <c r="G10" i="78"/>
  <c r="G14" s="1"/>
  <c r="G16" i="55"/>
  <c r="D16"/>
  <c r="F16"/>
  <c r="F16" i="54"/>
  <c r="F45" i="81" s="1"/>
  <c r="I64" i="30"/>
  <c r="F69" i="81" s="1"/>
  <c r="D7" i="55"/>
  <c r="G20" i="74"/>
  <c r="D12" i="76" s="1"/>
  <c r="D28" i="81" s="1"/>
  <c r="G66" i="74"/>
  <c r="D64" i="81" s="1"/>
  <c r="G67" i="74"/>
  <c r="D70" i="81" s="1"/>
  <c r="D26" i="75"/>
  <c r="D20" i="80"/>
  <c r="F20"/>
  <c r="I64" i="78"/>
  <c r="F22" i="74"/>
  <c r="C9" i="76" s="1"/>
  <c r="C10" i="81" s="1"/>
  <c r="K6" i="78"/>
  <c r="I17"/>
  <c r="I62" i="30"/>
  <c r="F57" i="81" s="1"/>
  <c r="I63" i="30"/>
  <c r="F63" i="81" s="1"/>
  <c r="F59" i="30"/>
  <c r="H59"/>
  <c r="F19" i="74"/>
  <c r="C10" i="76" s="1"/>
  <c r="C16" i="81" s="1"/>
  <c r="D20" i="74"/>
  <c r="I14"/>
  <c r="F65"/>
  <c r="C58" i="81" s="1"/>
  <c r="E39" i="74"/>
  <c r="D15" i="75" s="1"/>
  <c r="D16" s="1"/>
  <c r="G39" i="74"/>
  <c r="F15" i="75" s="1"/>
  <c r="I39" i="74"/>
  <c r="H15" i="75" s="1"/>
  <c r="H14" i="78"/>
  <c r="C16" i="79"/>
  <c r="C47" i="81" s="1"/>
  <c r="E16" i="79"/>
  <c r="E47" i="81" s="1"/>
  <c r="I19" i="78"/>
  <c r="F10" i="79" s="1"/>
  <c r="F17" i="81" s="1"/>
  <c r="I48" i="78"/>
  <c r="F10" i="55" l="1"/>
  <c r="F18" s="1"/>
  <c r="F31" s="1"/>
  <c r="D10" i="80"/>
  <c r="C15" i="79"/>
  <c r="C41" i="81" s="1"/>
  <c r="C7" i="79"/>
  <c r="C5" i="81" s="1"/>
  <c r="C10" i="55"/>
  <c r="B15" i="54"/>
  <c r="B39" i="81" s="1"/>
  <c r="E15" i="79"/>
  <c r="E41" i="81" s="1"/>
  <c r="F10" i="80"/>
  <c r="B15" i="79"/>
  <c r="B41" i="81" s="1"/>
  <c r="C10" i="80"/>
  <c r="F33" i="78"/>
  <c r="E13" i="80"/>
  <c r="E16" s="1"/>
  <c r="G7"/>
  <c r="G10" i="55"/>
  <c r="G18"/>
  <c r="G31" s="1"/>
  <c r="C27" i="79"/>
  <c r="B27"/>
  <c r="H22" i="78"/>
  <c r="E9" i="79" s="1"/>
  <c r="E11" i="81" s="1"/>
  <c r="E27" i="79"/>
  <c r="F27"/>
  <c r="E7"/>
  <c r="E5" i="81" s="1"/>
  <c r="H13" i="75"/>
  <c r="H16" s="1"/>
  <c r="I33" i="74"/>
  <c r="G28"/>
  <c r="E13" i="75"/>
  <c r="E16" s="1"/>
  <c r="F33" i="74"/>
  <c r="E7" i="54"/>
  <c r="E3" i="81" s="1"/>
  <c r="E14" i="54"/>
  <c r="E33" i="81" s="1"/>
  <c r="D7" i="75"/>
  <c r="D20"/>
  <c r="D32" s="1"/>
  <c r="F7" i="54"/>
  <c r="F3" i="81" s="1"/>
  <c r="I22" i="30"/>
  <c r="F9" i="54" s="1"/>
  <c r="F9" i="81" s="1"/>
  <c r="H20" i="80"/>
  <c r="H7"/>
  <c r="H10" s="1"/>
  <c r="F27" i="76"/>
  <c r="I22" i="74"/>
  <c r="F9" i="76" s="1"/>
  <c r="F10" i="81" s="1"/>
  <c r="D10" i="55"/>
  <c r="C15" i="54"/>
  <c r="C39" i="81" s="1"/>
  <c r="G22" i="78"/>
  <c r="D9" i="79" s="1"/>
  <c r="D11" i="81" s="1"/>
  <c r="D27" i="79"/>
  <c r="G20" i="75"/>
  <c r="G32" s="1"/>
  <c r="G7"/>
  <c r="D28" i="74"/>
  <c r="E7" i="55"/>
  <c r="F28" i="30"/>
  <c r="E13" i="55" s="1"/>
  <c r="E16" s="1"/>
  <c r="H7"/>
  <c r="H10" s="1"/>
  <c r="I28" i="30"/>
  <c r="H13" i="55" s="1"/>
  <c r="H16" s="1"/>
  <c r="G10" i="80" l="1"/>
  <c r="F15" i="79"/>
  <c r="F41" i="81" s="1"/>
  <c r="E20" i="80"/>
  <c r="E7"/>
  <c r="B14" i="54"/>
  <c r="B33" i="81" s="1"/>
  <c r="B7" i="54"/>
  <c r="B3" i="81" s="1"/>
  <c r="C18" i="55"/>
  <c r="C31" s="1"/>
  <c r="F14" i="54"/>
  <c r="F33" i="81" s="1"/>
  <c r="E29" i="54"/>
  <c r="C18" i="80"/>
  <c r="C32" s="1"/>
  <c r="B14" i="79"/>
  <c r="B35" i="81" s="1"/>
  <c r="B7" i="79"/>
  <c r="B5" i="81" s="1"/>
  <c r="F18" i="80"/>
  <c r="F32" s="1"/>
  <c r="E14" i="79"/>
  <c r="E35" i="81" s="1"/>
  <c r="B29" i="79"/>
  <c r="C14"/>
  <c r="C35" i="81" s="1"/>
  <c r="D18" i="80"/>
  <c r="D32" s="1"/>
  <c r="H18" i="55"/>
  <c r="H31" s="1"/>
  <c r="F29" i="54"/>
  <c r="E10" i="55"/>
  <c r="D15" i="54"/>
  <c r="D39" i="81" s="1"/>
  <c r="C15" i="76"/>
  <c r="C40" i="81" s="1"/>
  <c r="D10" i="75"/>
  <c r="H7"/>
  <c r="H10" s="1"/>
  <c r="H20"/>
  <c r="H32" s="1"/>
  <c r="D33" i="74"/>
  <c r="C13" i="75"/>
  <c r="C16" s="1"/>
  <c r="G10"/>
  <c r="F15" i="76"/>
  <c r="F40" i="81" s="1"/>
  <c r="B29" i="54"/>
  <c r="C7"/>
  <c r="C3" i="81" s="1"/>
  <c r="D18" i="55"/>
  <c r="D31" s="1"/>
  <c r="C14" i="54"/>
  <c r="C33" i="81" s="1"/>
  <c r="H18" i="80"/>
  <c r="H32" s="1"/>
  <c r="F29" i="79"/>
  <c r="E7" i="75"/>
  <c r="E20"/>
  <c r="E32" s="1"/>
  <c r="F13"/>
  <c r="F16" s="1"/>
  <c r="G33" i="74"/>
  <c r="E10" i="80" l="1"/>
  <c r="D15" i="79"/>
  <c r="D41" i="81" s="1"/>
  <c r="F7" i="79"/>
  <c r="F5" i="81" s="1"/>
  <c r="G18" i="80"/>
  <c r="G32" s="1"/>
  <c r="E29" i="79"/>
  <c r="F14"/>
  <c r="F35" i="81" s="1"/>
  <c r="F7" i="75"/>
  <c r="F20"/>
  <c r="F32" s="1"/>
  <c r="D18"/>
  <c r="C14" i="76"/>
  <c r="C34" i="81" s="1"/>
  <c r="C7" i="76"/>
  <c r="C4" i="81" s="1"/>
  <c r="D15" i="76"/>
  <c r="D40" i="81" s="1"/>
  <c r="E10" i="75"/>
  <c r="F14" i="76"/>
  <c r="F34" i="81" s="1"/>
  <c r="G18" i="75"/>
  <c r="F7" i="76"/>
  <c r="F4" i="81" s="1"/>
  <c r="C7" i="75"/>
  <c r="C20"/>
  <c r="C32" s="1"/>
  <c r="H18"/>
  <c r="F29" i="76"/>
  <c r="D14" i="54"/>
  <c r="D33" i="81" s="1"/>
  <c r="E18" i="55"/>
  <c r="E31" s="1"/>
  <c r="C29" i="54"/>
  <c r="D7"/>
  <c r="D3" i="81" s="1"/>
  <c r="D29" i="54"/>
  <c r="E18" i="80" l="1"/>
  <c r="E32" s="1"/>
  <c r="D29" i="79"/>
  <c r="D14"/>
  <c r="D35" i="81" s="1"/>
  <c r="C29" i="79"/>
  <c r="D7"/>
  <c r="D5" i="81" s="1"/>
  <c r="D14" i="76"/>
  <c r="D34" i="81" s="1"/>
  <c r="C29" i="76"/>
  <c r="E18" i="75"/>
  <c r="D7" i="76"/>
  <c r="D4" i="81" s="1"/>
  <c r="C10" i="75"/>
  <c r="B15" i="76"/>
  <c r="B40" i="81" s="1"/>
  <c r="F10" i="75"/>
  <c r="E15" i="76"/>
  <c r="E40" i="81" s="1"/>
  <c r="E14" i="76" l="1"/>
  <c r="E34" i="81" s="1"/>
  <c r="F18" i="75"/>
  <c r="D29" i="76"/>
  <c r="E7"/>
  <c r="E4" i="81" s="1"/>
  <c r="E29" i="76"/>
  <c r="B14"/>
  <c r="B34" i="81" s="1"/>
  <c r="C18" i="75"/>
  <c r="B7" i="76"/>
  <c r="B4" i="81" s="1"/>
  <c r="B29" i="76"/>
</calcChain>
</file>

<file path=xl/comments1.xml><?xml version="1.0" encoding="utf-8"?>
<comments xmlns="http://schemas.openxmlformats.org/spreadsheetml/2006/main">
  <authors>
    <author>Shinichi</author>
  </authors>
  <commentList>
    <comment ref="A7" authorId="0">
      <text>
        <r>
          <rPr>
            <sz val="9"/>
            <color indexed="81"/>
            <rFont val="ＭＳ Ｐゴシック"/>
            <family val="3"/>
            <charset val="128"/>
          </rPr>
          <t>前期末時点の事業投下資産を使って今期いかに営業利益を稼いでいるかを示している。</t>
        </r>
      </text>
    </comment>
  </commentList>
</comments>
</file>

<file path=xl/comments2.xml><?xml version="1.0" encoding="utf-8"?>
<comments xmlns="http://schemas.openxmlformats.org/spreadsheetml/2006/main">
  <authors>
    <author>Shinichi</author>
  </authors>
  <commentList>
    <comment ref="C28" authorId="0">
      <text>
        <r>
          <rPr>
            <sz val="9"/>
            <color indexed="81"/>
            <rFont val="ＭＳ Ｐゴシック"/>
            <family val="3"/>
            <charset val="128"/>
          </rPr>
          <t>必要運転資金を超えるキャッシュは余剰キャッシュとみなす</t>
        </r>
      </text>
    </comment>
    <comment ref="C29" authorId="0">
      <text>
        <r>
          <rPr>
            <sz val="9"/>
            <color indexed="81"/>
            <rFont val="ＭＳ Ｐゴシック"/>
            <family val="3"/>
            <charset val="128"/>
          </rPr>
          <t>現預金のうち、売上高の5%を必要運転資金と仮定している</t>
        </r>
      </text>
    </comment>
  </commentList>
</comments>
</file>

<file path=xl/sharedStrings.xml><?xml version="1.0" encoding="utf-8"?>
<sst xmlns="http://schemas.openxmlformats.org/spreadsheetml/2006/main" count="769" uniqueCount="163">
  <si>
    <t>売上高</t>
    <rPh sb="0" eb="2">
      <t>ウリアゲ</t>
    </rPh>
    <rPh sb="2" eb="3">
      <t>ダカ</t>
    </rPh>
    <phoneticPr fontId="3"/>
  </si>
  <si>
    <t>売上原価</t>
    <rPh sb="0" eb="2">
      <t>ウリアゲ</t>
    </rPh>
    <rPh sb="2" eb="4">
      <t>ゲンカ</t>
    </rPh>
    <phoneticPr fontId="7"/>
  </si>
  <si>
    <t>売上総利益</t>
    <rPh sb="0" eb="2">
      <t>ウリアゲ</t>
    </rPh>
    <rPh sb="2" eb="5">
      <t>ソウリエキ</t>
    </rPh>
    <phoneticPr fontId="7"/>
  </si>
  <si>
    <t>営業利益</t>
    <rPh sb="0" eb="2">
      <t>エイギョウ</t>
    </rPh>
    <rPh sb="2" eb="4">
      <t>リエキ</t>
    </rPh>
    <phoneticPr fontId="7"/>
  </si>
  <si>
    <t>売上高</t>
    <rPh sb="0" eb="2">
      <t>ウリアゲ</t>
    </rPh>
    <rPh sb="2" eb="3">
      <t>ダカ</t>
    </rPh>
    <phoneticPr fontId="7"/>
  </si>
  <si>
    <t>減価償却費</t>
    <rPh sb="0" eb="2">
      <t>ゲンカ</t>
    </rPh>
    <rPh sb="2" eb="4">
      <t>ショウキャク</t>
    </rPh>
    <rPh sb="4" eb="5">
      <t>ヒ</t>
    </rPh>
    <phoneticPr fontId="7"/>
  </si>
  <si>
    <t>対売上高比</t>
    <rPh sb="0" eb="1">
      <t>タイ</t>
    </rPh>
    <rPh sb="1" eb="3">
      <t>ウリアゲ</t>
    </rPh>
    <rPh sb="3" eb="4">
      <t>ダカ</t>
    </rPh>
    <rPh sb="4" eb="5">
      <t>ヒ</t>
    </rPh>
    <phoneticPr fontId="3"/>
  </si>
  <si>
    <t>販売及び一般管理費</t>
    <rPh sb="0" eb="2">
      <t>ハンバイ</t>
    </rPh>
    <rPh sb="2" eb="3">
      <t>オヨ</t>
    </rPh>
    <rPh sb="4" eb="6">
      <t>イッパン</t>
    </rPh>
    <rPh sb="6" eb="9">
      <t>カンリヒ</t>
    </rPh>
    <phoneticPr fontId="7"/>
  </si>
  <si>
    <t>実績</t>
    <rPh sb="0" eb="2">
      <t>ジッセキ</t>
    </rPh>
    <phoneticPr fontId="7"/>
  </si>
  <si>
    <t>流動資産</t>
    <rPh sb="0" eb="2">
      <t>リュウドウ</t>
    </rPh>
    <rPh sb="2" eb="4">
      <t>シサン</t>
    </rPh>
    <phoneticPr fontId="7"/>
  </si>
  <si>
    <t>固定資産</t>
    <rPh sb="0" eb="2">
      <t>コテイ</t>
    </rPh>
    <rPh sb="2" eb="4">
      <t>シサン</t>
    </rPh>
    <phoneticPr fontId="7"/>
  </si>
  <si>
    <t>資産合計</t>
    <rPh sb="0" eb="2">
      <t>シサン</t>
    </rPh>
    <rPh sb="2" eb="4">
      <t>ゴウケイ</t>
    </rPh>
    <phoneticPr fontId="7"/>
  </si>
  <si>
    <t>流動負債</t>
    <rPh sb="0" eb="2">
      <t>リュウドウ</t>
    </rPh>
    <rPh sb="2" eb="4">
      <t>フサイ</t>
    </rPh>
    <phoneticPr fontId="7"/>
  </si>
  <si>
    <t>固定負債</t>
    <rPh sb="0" eb="2">
      <t>コテイ</t>
    </rPh>
    <rPh sb="2" eb="4">
      <t>フサイ</t>
    </rPh>
    <phoneticPr fontId="7"/>
  </si>
  <si>
    <t>資本金</t>
    <rPh sb="0" eb="3">
      <t>シホンキン</t>
    </rPh>
    <phoneticPr fontId="7"/>
  </si>
  <si>
    <t>短期借入金</t>
    <rPh sb="0" eb="2">
      <t>タンキ</t>
    </rPh>
    <rPh sb="2" eb="4">
      <t>カリイレ</t>
    </rPh>
    <rPh sb="4" eb="5">
      <t>キン</t>
    </rPh>
    <phoneticPr fontId="7"/>
  </si>
  <si>
    <t>減価償却費</t>
    <rPh sb="0" eb="2">
      <t>ゲンカ</t>
    </rPh>
    <rPh sb="2" eb="4">
      <t>ショウキャク</t>
    </rPh>
    <rPh sb="4" eb="5">
      <t>ヒ</t>
    </rPh>
    <phoneticPr fontId="3"/>
  </si>
  <si>
    <t>その他</t>
    <rPh sb="2" eb="3">
      <t>タ</t>
    </rPh>
    <phoneticPr fontId="7"/>
  </si>
  <si>
    <t>（単位：百万円）</t>
    <rPh sb="4" eb="6">
      <t>ヒャクマン</t>
    </rPh>
    <phoneticPr fontId="7"/>
  </si>
  <si>
    <t>資本剰余金</t>
    <rPh sb="0" eb="2">
      <t>シホン</t>
    </rPh>
    <rPh sb="2" eb="5">
      <t>ジョウヨキン</t>
    </rPh>
    <phoneticPr fontId="7"/>
  </si>
  <si>
    <t>利益剰余金</t>
    <rPh sb="0" eb="2">
      <t>リエキ</t>
    </rPh>
    <rPh sb="2" eb="5">
      <t>ジョウヨキン</t>
    </rPh>
    <phoneticPr fontId="7"/>
  </si>
  <si>
    <t>純資産</t>
    <rPh sb="0" eb="3">
      <t>ジュンシサン</t>
    </rPh>
    <phoneticPr fontId="7"/>
  </si>
  <si>
    <t>負債純資産合計</t>
    <rPh sb="0" eb="2">
      <t>フサイ</t>
    </rPh>
    <rPh sb="2" eb="5">
      <t>ジュンシサン</t>
    </rPh>
    <rPh sb="5" eb="7">
      <t>ゴウケイ</t>
    </rPh>
    <phoneticPr fontId="7"/>
  </si>
  <si>
    <t>その他流動負債</t>
    <rPh sb="2" eb="3">
      <t>タ</t>
    </rPh>
    <rPh sb="3" eb="5">
      <t>リュウドウ</t>
    </rPh>
    <rPh sb="5" eb="7">
      <t>フサイ</t>
    </rPh>
    <phoneticPr fontId="7"/>
  </si>
  <si>
    <t>たな卸資産</t>
    <rPh sb="2" eb="3">
      <t>オロシ</t>
    </rPh>
    <rPh sb="3" eb="5">
      <t>シサン</t>
    </rPh>
    <phoneticPr fontId="7"/>
  </si>
  <si>
    <t>有形固定資産</t>
    <rPh sb="0" eb="2">
      <t>ユウケイ</t>
    </rPh>
    <rPh sb="2" eb="4">
      <t>コテイ</t>
    </rPh>
    <rPh sb="4" eb="6">
      <t>シサン</t>
    </rPh>
    <phoneticPr fontId="7"/>
  </si>
  <si>
    <t>無形固定資産</t>
    <rPh sb="0" eb="2">
      <t>ムケイ</t>
    </rPh>
    <rPh sb="2" eb="4">
      <t>コテイ</t>
    </rPh>
    <rPh sb="4" eb="6">
      <t>シサン</t>
    </rPh>
    <phoneticPr fontId="7"/>
  </si>
  <si>
    <t>営業利益</t>
    <rPh sb="0" eb="2">
      <t>エイギョウ</t>
    </rPh>
    <rPh sb="2" eb="4">
      <t>リエキ</t>
    </rPh>
    <phoneticPr fontId="3"/>
  </si>
  <si>
    <t>減価償却費以外</t>
    <rPh sb="0" eb="2">
      <t>ゲンカ</t>
    </rPh>
    <rPh sb="2" eb="4">
      <t>ショウキャク</t>
    </rPh>
    <rPh sb="4" eb="5">
      <t>ヒ</t>
    </rPh>
    <rPh sb="5" eb="7">
      <t>イガイ</t>
    </rPh>
    <phoneticPr fontId="7"/>
  </si>
  <si>
    <t>繰延資産</t>
    <rPh sb="0" eb="2">
      <t>クリノベ</t>
    </rPh>
    <rPh sb="2" eb="4">
      <t>シサン</t>
    </rPh>
    <phoneticPr fontId="7"/>
  </si>
  <si>
    <t>売上高成長率</t>
    <rPh sb="0" eb="2">
      <t>ウリアゲ</t>
    </rPh>
    <rPh sb="2" eb="3">
      <t>ダカ</t>
    </rPh>
    <rPh sb="3" eb="6">
      <t>セイチョウリツ</t>
    </rPh>
    <phoneticPr fontId="3"/>
  </si>
  <si>
    <t>売上原価（減価償却費除く）</t>
    <rPh sb="0" eb="2">
      <t>ウリアゲ</t>
    </rPh>
    <rPh sb="2" eb="4">
      <t>ゲンカ</t>
    </rPh>
    <rPh sb="5" eb="7">
      <t>ゲンカ</t>
    </rPh>
    <rPh sb="7" eb="9">
      <t>ショウキャク</t>
    </rPh>
    <rPh sb="9" eb="10">
      <t>ヒ</t>
    </rPh>
    <rPh sb="10" eb="11">
      <t>ノゾ</t>
    </rPh>
    <phoneticPr fontId="3"/>
  </si>
  <si>
    <t>無形固定資産</t>
    <rPh sb="0" eb="2">
      <t>ムケイ</t>
    </rPh>
    <rPh sb="2" eb="4">
      <t>コテイ</t>
    </rPh>
    <rPh sb="4" eb="6">
      <t>シサン</t>
    </rPh>
    <phoneticPr fontId="3"/>
  </si>
  <si>
    <t>その他流動資産</t>
    <rPh sb="2" eb="3">
      <t>タ</t>
    </rPh>
    <rPh sb="3" eb="5">
      <t>リュウドウ</t>
    </rPh>
    <rPh sb="5" eb="7">
      <t>シサン</t>
    </rPh>
    <phoneticPr fontId="7"/>
  </si>
  <si>
    <t>その他固定負債</t>
    <rPh sb="2" eb="3">
      <t>タ</t>
    </rPh>
    <rPh sb="3" eb="5">
      <t>コテイ</t>
    </rPh>
    <rPh sb="5" eb="7">
      <t>フサイ</t>
    </rPh>
    <phoneticPr fontId="7"/>
  </si>
  <si>
    <t>短期借入金</t>
    <rPh sb="0" eb="2">
      <t>タンキ</t>
    </rPh>
    <rPh sb="2" eb="4">
      <t>カリイレ</t>
    </rPh>
    <rPh sb="4" eb="5">
      <t>キン</t>
    </rPh>
    <phoneticPr fontId="3"/>
  </si>
  <si>
    <t>長期借入金</t>
    <rPh sb="0" eb="2">
      <t>チョウキ</t>
    </rPh>
    <rPh sb="2" eb="4">
      <t>カリイレ</t>
    </rPh>
    <rPh sb="4" eb="5">
      <t>キン</t>
    </rPh>
    <phoneticPr fontId="3"/>
  </si>
  <si>
    <r>
      <rPr>
        <sz val="10"/>
        <rFont val="ＭＳ Ｐ明朝"/>
        <family val="1"/>
        <charset val="128"/>
      </rPr>
      <t>実績</t>
    </r>
    <rPh sb="0" eb="2">
      <t>ジッセキ</t>
    </rPh>
    <phoneticPr fontId="7"/>
  </si>
  <si>
    <t>現金及び預金</t>
    <rPh sb="0" eb="1">
      <t>ゲン</t>
    </rPh>
    <rPh sb="1" eb="2">
      <t>キン</t>
    </rPh>
    <rPh sb="2" eb="3">
      <t>オヨ</t>
    </rPh>
    <rPh sb="4" eb="6">
      <t>ヨキン</t>
    </rPh>
    <phoneticPr fontId="7"/>
  </si>
  <si>
    <t>受取手形及び売掛金</t>
    <rPh sb="0" eb="2">
      <t>ウケトリ</t>
    </rPh>
    <rPh sb="2" eb="4">
      <t>テガタ</t>
    </rPh>
    <rPh sb="4" eb="5">
      <t>オヨ</t>
    </rPh>
    <rPh sb="6" eb="8">
      <t>ウリカケ</t>
    </rPh>
    <rPh sb="8" eb="9">
      <t>キン</t>
    </rPh>
    <phoneticPr fontId="3"/>
  </si>
  <si>
    <t>未収入金</t>
    <rPh sb="0" eb="2">
      <t>ミシュウ</t>
    </rPh>
    <rPh sb="2" eb="4">
      <t>ニュウキン</t>
    </rPh>
    <phoneticPr fontId="3"/>
  </si>
  <si>
    <t>繰延税金資産</t>
    <rPh sb="0" eb="2">
      <t>クリノベ</t>
    </rPh>
    <rPh sb="2" eb="4">
      <t>ゼイキン</t>
    </rPh>
    <rPh sb="4" eb="6">
      <t>シサン</t>
    </rPh>
    <phoneticPr fontId="3"/>
  </si>
  <si>
    <t>その他</t>
    <rPh sb="2" eb="3">
      <t>タ</t>
    </rPh>
    <phoneticPr fontId="3"/>
  </si>
  <si>
    <t>貸倒引当金</t>
    <rPh sb="0" eb="2">
      <t>カシダオレ</t>
    </rPh>
    <rPh sb="2" eb="4">
      <t>ヒキアテ</t>
    </rPh>
    <rPh sb="4" eb="5">
      <t>キン</t>
    </rPh>
    <phoneticPr fontId="7"/>
  </si>
  <si>
    <t>建物及び構築物</t>
    <rPh sb="0" eb="2">
      <t>タテモノ</t>
    </rPh>
    <rPh sb="2" eb="3">
      <t>オヨ</t>
    </rPh>
    <rPh sb="4" eb="7">
      <t>コウチクブツ</t>
    </rPh>
    <phoneticPr fontId="3"/>
  </si>
  <si>
    <t>減価償却累計額</t>
    <rPh sb="0" eb="2">
      <t>ゲンカ</t>
    </rPh>
    <rPh sb="2" eb="4">
      <t>ショウキャク</t>
    </rPh>
    <rPh sb="4" eb="6">
      <t>ルイケイ</t>
    </rPh>
    <rPh sb="6" eb="7">
      <t>ガク</t>
    </rPh>
    <phoneticPr fontId="3"/>
  </si>
  <si>
    <t>機械装置及び運搬具</t>
    <rPh sb="0" eb="2">
      <t>キカイ</t>
    </rPh>
    <rPh sb="2" eb="4">
      <t>ソウチ</t>
    </rPh>
    <rPh sb="4" eb="5">
      <t>オヨ</t>
    </rPh>
    <rPh sb="6" eb="8">
      <t>ウンパン</t>
    </rPh>
    <rPh sb="8" eb="9">
      <t>グ</t>
    </rPh>
    <phoneticPr fontId="3"/>
  </si>
  <si>
    <t>土地</t>
    <rPh sb="0" eb="2">
      <t>トチ</t>
    </rPh>
    <phoneticPr fontId="3"/>
  </si>
  <si>
    <t>建設仮勘定</t>
    <rPh sb="0" eb="2">
      <t>ケンセツ</t>
    </rPh>
    <rPh sb="2" eb="5">
      <t>カリカンジョウ</t>
    </rPh>
    <phoneticPr fontId="3"/>
  </si>
  <si>
    <t>減価償却累計額</t>
    <rPh sb="0" eb="2">
      <t>ゲンカ</t>
    </rPh>
    <rPh sb="2" eb="4">
      <t>ショウキャク</t>
    </rPh>
    <rPh sb="4" eb="7">
      <t>ルイケイガク</t>
    </rPh>
    <phoneticPr fontId="3"/>
  </si>
  <si>
    <t>投資その他の資産</t>
    <rPh sb="0" eb="2">
      <t>トウシ</t>
    </rPh>
    <rPh sb="4" eb="5">
      <t>タ</t>
    </rPh>
    <rPh sb="6" eb="8">
      <t>シサン</t>
    </rPh>
    <phoneticPr fontId="3"/>
  </si>
  <si>
    <t>投資有価証券</t>
    <rPh sb="0" eb="2">
      <t>トウシ</t>
    </rPh>
    <rPh sb="2" eb="4">
      <t>ユウカ</t>
    </rPh>
    <rPh sb="4" eb="6">
      <t>ショウケン</t>
    </rPh>
    <phoneticPr fontId="3"/>
  </si>
  <si>
    <t>支払手形及び買掛金</t>
    <rPh sb="0" eb="2">
      <t>シハライ</t>
    </rPh>
    <rPh sb="2" eb="4">
      <t>テガタ</t>
    </rPh>
    <rPh sb="4" eb="5">
      <t>オヨ</t>
    </rPh>
    <rPh sb="6" eb="9">
      <t>カイカケキン</t>
    </rPh>
    <phoneticPr fontId="7"/>
  </si>
  <si>
    <t>未払法人税等</t>
    <rPh sb="0" eb="2">
      <t>ミバラ</t>
    </rPh>
    <rPh sb="2" eb="5">
      <t>ホウジンゼイ</t>
    </rPh>
    <rPh sb="5" eb="6">
      <t>トウ</t>
    </rPh>
    <phoneticPr fontId="3"/>
  </si>
  <si>
    <t>賞与引当金</t>
    <rPh sb="0" eb="2">
      <t>ショウヨ</t>
    </rPh>
    <rPh sb="2" eb="4">
      <t>ヒキアテ</t>
    </rPh>
    <rPh sb="4" eb="5">
      <t>キン</t>
    </rPh>
    <phoneticPr fontId="3"/>
  </si>
  <si>
    <t>社債</t>
    <rPh sb="0" eb="2">
      <t>シャサイ</t>
    </rPh>
    <phoneticPr fontId="7"/>
  </si>
  <si>
    <t>役員退職慰労引当金</t>
    <rPh sb="0" eb="2">
      <t>ヤクイン</t>
    </rPh>
    <rPh sb="2" eb="4">
      <t>タイショク</t>
    </rPh>
    <rPh sb="4" eb="6">
      <t>イロウ</t>
    </rPh>
    <rPh sb="6" eb="8">
      <t>ヒキアテ</t>
    </rPh>
    <rPh sb="8" eb="9">
      <t>キン</t>
    </rPh>
    <phoneticPr fontId="7"/>
  </si>
  <si>
    <t>利益剰余金</t>
    <rPh sb="0" eb="2">
      <t>リエキ</t>
    </rPh>
    <rPh sb="2" eb="5">
      <t>ジョウヨキン</t>
    </rPh>
    <phoneticPr fontId="3"/>
  </si>
  <si>
    <t>その他有価証券評価差額金</t>
    <rPh sb="2" eb="3">
      <t>タ</t>
    </rPh>
    <rPh sb="3" eb="5">
      <t>ユウカ</t>
    </rPh>
    <rPh sb="5" eb="7">
      <t>ショウケン</t>
    </rPh>
    <rPh sb="7" eb="9">
      <t>ヒョウカ</t>
    </rPh>
    <rPh sb="9" eb="11">
      <t>サガク</t>
    </rPh>
    <rPh sb="11" eb="12">
      <t>キン</t>
    </rPh>
    <phoneticPr fontId="3"/>
  </si>
  <si>
    <t>自己株式</t>
    <rPh sb="0" eb="2">
      <t>ジコ</t>
    </rPh>
    <rPh sb="2" eb="4">
      <t>カブシキ</t>
    </rPh>
    <phoneticPr fontId="7"/>
  </si>
  <si>
    <t>一年以内償還予定の社債</t>
    <rPh sb="0" eb="2">
      <t>イチネン</t>
    </rPh>
    <rPh sb="2" eb="4">
      <t>イナイ</t>
    </rPh>
    <rPh sb="4" eb="6">
      <t>ショウカン</t>
    </rPh>
    <rPh sb="6" eb="8">
      <t>ヨテイ</t>
    </rPh>
    <rPh sb="9" eb="11">
      <t>シャサイ</t>
    </rPh>
    <phoneticPr fontId="3"/>
  </si>
  <si>
    <t>役員賞与引当金</t>
    <rPh sb="0" eb="2">
      <t>ヤクイン</t>
    </rPh>
    <rPh sb="2" eb="4">
      <t>ショウヨ</t>
    </rPh>
    <rPh sb="4" eb="6">
      <t>ヒキアテ</t>
    </rPh>
    <rPh sb="6" eb="7">
      <t>キン</t>
    </rPh>
    <phoneticPr fontId="3"/>
  </si>
  <si>
    <t>繰延ヘッジ損益</t>
    <rPh sb="0" eb="2">
      <t>クリノベ</t>
    </rPh>
    <rPh sb="5" eb="7">
      <t>ソンエキ</t>
    </rPh>
    <phoneticPr fontId="3"/>
  </si>
  <si>
    <t>CAGR</t>
    <phoneticPr fontId="7"/>
  </si>
  <si>
    <t>運転資本</t>
    <rPh sb="0" eb="2">
      <t>ウンテン</t>
    </rPh>
    <rPh sb="2" eb="4">
      <t>シホン</t>
    </rPh>
    <phoneticPr fontId="7"/>
  </si>
  <si>
    <t>非事業用資産</t>
    <rPh sb="0" eb="1">
      <t>ヒ</t>
    </rPh>
    <rPh sb="1" eb="4">
      <t>ジギョウヨウ</t>
    </rPh>
    <rPh sb="4" eb="6">
      <t>シサン</t>
    </rPh>
    <phoneticPr fontId="7"/>
  </si>
  <si>
    <t>余剰現預金</t>
    <rPh sb="0" eb="2">
      <t>ヨジョウ</t>
    </rPh>
    <rPh sb="2" eb="3">
      <t>ウツツ</t>
    </rPh>
    <rPh sb="3" eb="5">
      <t>ヨキン</t>
    </rPh>
    <phoneticPr fontId="7"/>
  </si>
  <si>
    <t>非事業用固定資産</t>
    <rPh sb="0" eb="1">
      <t>ヒ</t>
    </rPh>
    <rPh sb="1" eb="4">
      <t>ジギョウヨウ</t>
    </rPh>
    <rPh sb="4" eb="6">
      <t>コテイ</t>
    </rPh>
    <rPh sb="6" eb="8">
      <t>シサン</t>
    </rPh>
    <phoneticPr fontId="7"/>
  </si>
  <si>
    <t>有利子負債</t>
    <rPh sb="0" eb="1">
      <t>ユウ</t>
    </rPh>
    <rPh sb="1" eb="3">
      <t>リシ</t>
    </rPh>
    <rPh sb="3" eb="5">
      <t>フサイ</t>
    </rPh>
    <phoneticPr fontId="7"/>
  </si>
  <si>
    <t>有利子負債合計</t>
    <rPh sb="0" eb="1">
      <t>ユウ</t>
    </rPh>
    <rPh sb="1" eb="3">
      <t>リシ</t>
    </rPh>
    <rPh sb="3" eb="5">
      <t>フサイ</t>
    </rPh>
    <rPh sb="5" eb="7">
      <t>ゴウケイ</t>
    </rPh>
    <phoneticPr fontId="7"/>
  </si>
  <si>
    <t>株主資本</t>
    <rPh sb="0" eb="2">
      <t>カブヌシ</t>
    </rPh>
    <rPh sb="2" eb="4">
      <t>シホン</t>
    </rPh>
    <phoneticPr fontId="7"/>
  </si>
  <si>
    <t>調達資本合計</t>
    <rPh sb="0" eb="2">
      <t>チョウタツ</t>
    </rPh>
    <rPh sb="2" eb="4">
      <t>シホン</t>
    </rPh>
    <rPh sb="4" eb="6">
      <t>ゴウケイ</t>
    </rPh>
    <phoneticPr fontId="7"/>
  </si>
  <si>
    <t>事業用有形固定資産</t>
    <rPh sb="0" eb="3">
      <t>ジギョウヨウ</t>
    </rPh>
    <rPh sb="3" eb="5">
      <t>ユウケイ</t>
    </rPh>
    <rPh sb="5" eb="7">
      <t>コテイ</t>
    </rPh>
    <rPh sb="7" eb="9">
      <t>シサン</t>
    </rPh>
    <phoneticPr fontId="7"/>
  </si>
  <si>
    <t>必要手元現預金</t>
    <rPh sb="0" eb="2">
      <t>ヒツヨウ</t>
    </rPh>
    <rPh sb="2" eb="4">
      <t>テモト</t>
    </rPh>
    <rPh sb="4" eb="5">
      <t>ウツツ</t>
    </rPh>
    <rPh sb="5" eb="7">
      <t>ヨキン</t>
    </rPh>
    <phoneticPr fontId="3"/>
  </si>
  <si>
    <t>1年以内償還予定の社債</t>
    <rPh sb="1" eb="2">
      <t>ネン</t>
    </rPh>
    <rPh sb="2" eb="4">
      <t>イナイ</t>
    </rPh>
    <rPh sb="4" eb="6">
      <t>ショウカン</t>
    </rPh>
    <rPh sb="6" eb="8">
      <t>ヨテイ</t>
    </rPh>
    <rPh sb="9" eb="11">
      <t>シャサイ</t>
    </rPh>
    <phoneticPr fontId="3"/>
  </si>
  <si>
    <t>投下資産合計</t>
    <rPh sb="0" eb="2">
      <t>トウカ</t>
    </rPh>
    <rPh sb="2" eb="4">
      <t>シサン</t>
    </rPh>
    <rPh sb="4" eb="6">
      <t>ゴウケイ</t>
    </rPh>
    <phoneticPr fontId="7"/>
  </si>
  <si>
    <t>事業投下資産</t>
    <rPh sb="0" eb="2">
      <t>ジギョウ</t>
    </rPh>
    <rPh sb="2" eb="4">
      <t>トウカ</t>
    </rPh>
    <rPh sb="4" eb="6">
      <t>シサン</t>
    </rPh>
    <phoneticPr fontId="7"/>
  </si>
  <si>
    <t>事業投下資産合計</t>
    <rPh sb="0" eb="2">
      <t>ジギョウ</t>
    </rPh>
    <rPh sb="2" eb="4">
      <t>トウカ</t>
    </rPh>
    <rPh sb="4" eb="6">
      <t>シサン</t>
    </rPh>
    <rPh sb="6" eb="8">
      <t>ゴウケイ</t>
    </rPh>
    <phoneticPr fontId="7"/>
  </si>
  <si>
    <r>
      <t>ROIC</t>
    </r>
    <r>
      <rPr>
        <sz val="10"/>
        <rFont val="ＭＳ Ｐ明朝"/>
        <family val="1"/>
        <charset val="128"/>
      </rPr>
      <t>（事業投下資産税引後営業利益率）</t>
    </r>
    <rPh sb="5" eb="7">
      <t>ジギョウ</t>
    </rPh>
    <rPh sb="7" eb="9">
      <t>トウカ</t>
    </rPh>
    <rPh sb="9" eb="11">
      <t>シサン</t>
    </rPh>
    <rPh sb="11" eb="13">
      <t>ゼイビキ</t>
    </rPh>
    <rPh sb="13" eb="14">
      <t>ゴ</t>
    </rPh>
    <rPh sb="14" eb="16">
      <t>エイギョウ</t>
    </rPh>
    <rPh sb="16" eb="18">
      <t>リエキ</t>
    </rPh>
    <rPh sb="18" eb="19">
      <t>リツ</t>
    </rPh>
    <phoneticPr fontId="3"/>
  </si>
  <si>
    <r>
      <rPr>
        <sz val="10"/>
        <rFont val="ＭＳ Ｐ明朝"/>
        <family val="1"/>
        <charset val="128"/>
      </rPr>
      <t>税引前</t>
    </r>
    <r>
      <rPr>
        <sz val="10"/>
        <rFont val="Times New Roman"/>
        <family val="1"/>
      </rPr>
      <t>ROIC</t>
    </r>
    <rPh sb="0" eb="2">
      <t>ゼイビキ</t>
    </rPh>
    <rPh sb="2" eb="3">
      <t>マエ</t>
    </rPh>
    <phoneticPr fontId="3"/>
  </si>
  <si>
    <t>営業利益に対する税率</t>
    <rPh sb="0" eb="2">
      <t>エイギョウ</t>
    </rPh>
    <rPh sb="2" eb="4">
      <t>リエキ</t>
    </rPh>
    <rPh sb="5" eb="6">
      <t>タイ</t>
    </rPh>
    <rPh sb="8" eb="10">
      <t>ゼイリツ</t>
    </rPh>
    <phoneticPr fontId="3"/>
  </si>
  <si>
    <t>営業利益/売上高</t>
    <rPh sb="0" eb="2">
      <t>エイギョウ</t>
    </rPh>
    <rPh sb="2" eb="4">
      <t>リエキ</t>
    </rPh>
    <rPh sb="5" eb="7">
      <t>ウリアゲ</t>
    </rPh>
    <rPh sb="7" eb="8">
      <t>ダカ</t>
    </rPh>
    <phoneticPr fontId="3"/>
  </si>
  <si>
    <t>減価償却費/売上高</t>
    <rPh sb="0" eb="2">
      <t>ゲンカ</t>
    </rPh>
    <rPh sb="2" eb="4">
      <t>ショウキャク</t>
    </rPh>
    <rPh sb="4" eb="5">
      <t>ヒ</t>
    </rPh>
    <rPh sb="6" eb="8">
      <t>ウリアゲ</t>
    </rPh>
    <rPh sb="8" eb="9">
      <t>ダカ</t>
    </rPh>
    <phoneticPr fontId="3"/>
  </si>
  <si>
    <t>売上高/事業投下資産</t>
    <rPh sb="0" eb="2">
      <t>ウリアゲ</t>
    </rPh>
    <rPh sb="2" eb="3">
      <t>ダカ</t>
    </rPh>
    <rPh sb="4" eb="6">
      <t>ジギョウ</t>
    </rPh>
    <rPh sb="6" eb="8">
      <t>トウカ</t>
    </rPh>
    <rPh sb="8" eb="10">
      <t>シサン</t>
    </rPh>
    <phoneticPr fontId="3"/>
  </si>
  <si>
    <t>運転資本/売上高</t>
    <rPh sb="0" eb="2">
      <t>ウンテン</t>
    </rPh>
    <rPh sb="2" eb="4">
      <t>シホン</t>
    </rPh>
    <rPh sb="5" eb="7">
      <t>ウリアゲ</t>
    </rPh>
    <rPh sb="7" eb="8">
      <t>タカ</t>
    </rPh>
    <phoneticPr fontId="3"/>
  </si>
  <si>
    <t>事業用有形固定資産/売上高</t>
    <rPh sb="0" eb="3">
      <t>ジギョウヨウ</t>
    </rPh>
    <rPh sb="3" eb="5">
      <t>ユウケイ</t>
    </rPh>
    <rPh sb="5" eb="7">
      <t>コテイ</t>
    </rPh>
    <rPh sb="7" eb="9">
      <t>シサン</t>
    </rPh>
    <rPh sb="10" eb="12">
      <t>ウリアゲ</t>
    </rPh>
    <rPh sb="12" eb="13">
      <t>ダカ</t>
    </rPh>
    <phoneticPr fontId="3"/>
  </si>
  <si>
    <t>販管費（減価償却費除く）/売上高</t>
    <rPh sb="0" eb="1">
      <t>ハン</t>
    </rPh>
    <rPh sb="1" eb="2">
      <t>カン</t>
    </rPh>
    <rPh sb="2" eb="3">
      <t>ヒ</t>
    </rPh>
    <rPh sb="4" eb="6">
      <t>ゲンカ</t>
    </rPh>
    <rPh sb="6" eb="8">
      <t>ショウキャク</t>
    </rPh>
    <rPh sb="8" eb="9">
      <t>ヒ</t>
    </rPh>
    <rPh sb="9" eb="10">
      <t>ノゾ</t>
    </rPh>
    <rPh sb="13" eb="15">
      <t>ウリアゲ</t>
    </rPh>
    <rPh sb="15" eb="16">
      <t>ダカ</t>
    </rPh>
    <phoneticPr fontId="3"/>
  </si>
  <si>
    <t>販管費（減価償却費除く）</t>
    <rPh sb="0" eb="1">
      <t>ハン</t>
    </rPh>
    <rPh sb="1" eb="2">
      <t>カン</t>
    </rPh>
    <rPh sb="2" eb="3">
      <t>ヒ</t>
    </rPh>
    <rPh sb="4" eb="6">
      <t>ゲンカ</t>
    </rPh>
    <rPh sb="6" eb="8">
      <t>ショウキャク</t>
    </rPh>
    <rPh sb="8" eb="9">
      <t>ヒ</t>
    </rPh>
    <rPh sb="9" eb="10">
      <t>ノゾ</t>
    </rPh>
    <phoneticPr fontId="3"/>
  </si>
  <si>
    <t>非事業用資産合計</t>
    <rPh sb="0" eb="1">
      <t>ヒ</t>
    </rPh>
    <rPh sb="1" eb="4">
      <t>ジギョウヨウ</t>
    </rPh>
    <rPh sb="4" eb="6">
      <t>シサン</t>
    </rPh>
    <rPh sb="6" eb="8">
      <t>ゴウケイ</t>
    </rPh>
    <phoneticPr fontId="7"/>
  </si>
  <si>
    <t>貸借一致を確認</t>
    <rPh sb="0" eb="2">
      <t>タイシャク</t>
    </rPh>
    <rPh sb="2" eb="4">
      <t>イッチ</t>
    </rPh>
    <rPh sb="5" eb="7">
      <t>カクニン</t>
    </rPh>
    <phoneticPr fontId="3"/>
  </si>
  <si>
    <t>【成長率】</t>
    <rPh sb="1" eb="4">
      <t>セイチョウリツ</t>
    </rPh>
    <phoneticPr fontId="3"/>
  </si>
  <si>
    <t>事業投下資産</t>
    <rPh sb="0" eb="2">
      <t>ジギョウ</t>
    </rPh>
    <rPh sb="2" eb="4">
      <t>トウカ</t>
    </rPh>
    <rPh sb="4" eb="6">
      <t>シサン</t>
    </rPh>
    <phoneticPr fontId="3"/>
  </si>
  <si>
    <t>余剰投資資産</t>
    <rPh sb="0" eb="2">
      <t>ヨジョウ</t>
    </rPh>
    <rPh sb="2" eb="4">
      <t>トウシ</t>
    </rPh>
    <rPh sb="4" eb="6">
      <t>シサン</t>
    </rPh>
    <phoneticPr fontId="7"/>
  </si>
  <si>
    <t>その他の固定資産</t>
    <rPh sb="2" eb="3">
      <t>タ</t>
    </rPh>
    <rPh sb="4" eb="6">
      <t>コテイ</t>
    </rPh>
    <rPh sb="6" eb="8">
      <t>シサン</t>
    </rPh>
    <phoneticPr fontId="7"/>
  </si>
  <si>
    <t>事業用その他の資産</t>
    <rPh sb="0" eb="3">
      <t>ジギョウヨウ</t>
    </rPh>
    <rPh sb="5" eb="6">
      <t>タ</t>
    </rPh>
    <rPh sb="7" eb="9">
      <t>シサン</t>
    </rPh>
    <phoneticPr fontId="3"/>
  </si>
  <si>
    <t>【連結損益計算書】</t>
    <rPh sb="1" eb="3">
      <t>レンケツ</t>
    </rPh>
    <rPh sb="3" eb="5">
      <t>ソンエキ</t>
    </rPh>
    <rPh sb="5" eb="8">
      <t>ケイサンショ</t>
    </rPh>
    <phoneticPr fontId="7"/>
  </si>
  <si>
    <t>【連結貸借対照表】</t>
    <rPh sb="1" eb="3">
      <t>レンケツ</t>
    </rPh>
    <rPh sb="3" eb="5">
      <t>タイシャク</t>
    </rPh>
    <rPh sb="5" eb="8">
      <t>タイショウヒョウ</t>
    </rPh>
    <phoneticPr fontId="7"/>
  </si>
  <si>
    <t>【組替連結損益計算書】</t>
    <rPh sb="1" eb="3">
      <t>クミカエ</t>
    </rPh>
    <rPh sb="3" eb="5">
      <t>レンケツ</t>
    </rPh>
    <rPh sb="5" eb="7">
      <t>ソンエキ</t>
    </rPh>
    <rPh sb="7" eb="10">
      <t>ケイサンショ</t>
    </rPh>
    <phoneticPr fontId="7"/>
  </si>
  <si>
    <t>【組替連結貸借対照表】</t>
    <rPh sb="1" eb="3">
      <t>クミカエ</t>
    </rPh>
    <rPh sb="3" eb="5">
      <t>レンケツ</t>
    </rPh>
    <rPh sb="5" eb="7">
      <t>タイシャク</t>
    </rPh>
    <rPh sb="7" eb="10">
      <t>タイショウヒョウ</t>
    </rPh>
    <phoneticPr fontId="7"/>
  </si>
  <si>
    <t>事業用その他の資産/売上高</t>
    <rPh sb="0" eb="3">
      <t>ジギョウヨウ</t>
    </rPh>
    <rPh sb="5" eb="6">
      <t>タ</t>
    </rPh>
    <rPh sb="7" eb="9">
      <t>シサン</t>
    </rPh>
    <rPh sb="10" eb="12">
      <t>ウリアゲ</t>
    </rPh>
    <rPh sb="12" eb="13">
      <t>ダカ</t>
    </rPh>
    <phoneticPr fontId="3"/>
  </si>
  <si>
    <t>のれん</t>
    <phoneticPr fontId="3"/>
  </si>
  <si>
    <t>差入保証金</t>
    <rPh sb="0" eb="1">
      <t>サ</t>
    </rPh>
    <rPh sb="1" eb="2">
      <t>イ</t>
    </rPh>
    <rPh sb="2" eb="5">
      <t>ホショウキン</t>
    </rPh>
    <phoneticPr fontId="3"/>
  </si>
  <si>
    <t>一年以内返済予定の長期借入金</t>
    <rPh sb="0" eb="2">
      <t>イチネン</t>
    </rPh>
    <rPh sb="2" eb="4">
      <t>イナイ</t>
    </rPh>
    <rPh sb="4" eb="6">
      <t>ヘンサイ</t>
    </rPh>
    <rPh sb="6" eb="8">
      <t>ヨテイ</t>
    </rPh>
    <rPh sb="9" eb="11">
      <t>チョウキ</t>
    </rPh>
    <rPh sb="11" eb="13">
      <t>カリイレ</t>
    </rPh>
    <rPh sb="13" eb="14">
      <t>キン</t>
    </rPh>
    <phoneticPr fontId="3"/>
  </si>
  <si>
    <t>未払金</t>
    <rPh sb="0" eb="2">
      <t>ミバラ</t>
    </rPh>
    <rPh sb="2" eb="3">
      <t>キン</t>
    </rPh>
    <phoneticPr fontId="3"/>
  </si>
  <si>
    <t>店舗閉鎖損失引当金</t>
    <rPh sb="0" eb="2">
      <t>テンポ</t>
    </rPh>
    <rPh sb="2" eb="4">
      <t>ヘイサ</t>
    </rPh>
    <rPh sb="4" eb="6">
      <t>ソンシツ</t>
    </rPh>
    <rPh sb="6" eb="8">
      <t>ヒキアテ</t>
    </rPh>
    <rPh sb="8" eb="9">
      <t>キン</t>
    </rPh>
    <phoneticPr fontId="3"/>
  </si>
  <si>
    <t>資産除去債務</t>
    <rPh sb="0" eb="2">
      <t>シサン</t>
    </rPh>
    <rPh sb="2" eb="4">
      <t>ジョキョ</t>
    </rPh>
    <rPh sb="4" eb="6">
      <t>サイム</t>
    </rPh>
    <phoneticPr fontId="3"/>
  </si>
  <si>
    <t>社債</t>
    <rPh sb="0" eb="2">
      <t>シャサイ</t>
    </rPh>
    <phoneticPr fontId="3"/>
  </si>
  <si>
    <t>繰延税金負債</t>
    <rPh sb="0" eb="2">
      <t>クリノ</t>
    </rPh>
    <rPh sb="2" eb="4">
      <t>ゼイキン</t>
    </rPh>
    <rPh sb="4" eb="6">
      <t>フサイ</t>
    </rPh>
    <phoneticPr fontId="3"/>
  </si>
  <si>
    <t>有価証券</t>
    <rPh sb="0" eb="2">
      <t>ユウカ</t>
    </rPh>
    <rPh sb="2" eb="4">
      <t>ショウケン</t>
    </rPh>
    <phoneticPr fontId="3"/>
  </si>
  <si>
    <t>店舗内装設備</t>
    <rPh sb="0" eb="2">
      <t>テンポ</t>
    </rPh>
    <rPh sb="2" eb="3">
      <t>ナイ</t>
    </rPh>
    <rPh sb="4" eb="6">
      <t>セツビ</t>
    </rPh>
    <phoneticPr fontId="3"/>
  </si>
  <si>
    <t>買掛金</t>
    <rPh sb="0" eb="3">
      <t>カイカケキン</t>
    </rPh>
    <phoneticPr fontId="7"/>
  </si>
  <si>
    <t>役員賞与引当金</t>
    <rPh sb="0" eb="2">
      <t>ヤクイン</t>
    </rPh>
    <rPh sb="2" eb="4">
      <t>ショウヨ</t>
    </rPh>
    <rPh sb="4" eb="6">
      <t>ヒキアテ</t>
    </rPh>
    <rPh sb="6" eb="7">
      <t>キン</t>
    </rPh>
    <phoneticPr fontId="7"/>
  </si>
  <si>
    <t>為替換算調整勘定</t>
    <rPh sb="0" eb="2">
      <t>カワセ</t>
    </rPh>
    <rPh sb="2" eb="4">
      <t>カンザン</t>
    </rPh>
    <rPh sb="4" eb="6">
      <t>チョウセイ</t>
    </rPh>
    <rPh sb="6" eb="8">
      <t>カンジョウ</t>
    </rPh>
    <phoneticPr fontId="3"/>
  </si>
  <si>
    <t>新株予約権</t>
    <rPh sb="0" eb="2">
      <t>シンカブ</t>
    </rPh>
    <rPh sb="2" eb="4">
      <t>ヨヤク</t>
    </rPh>
    <rPh sb="4" eb="5">
      <t>ケン</t>
    </rPh>
    <phoneticPr fontId="3"/>
  </si>
  <si>
    <t>少数株主持分</t>
    <rPh sb="0" eb="2">
      <t>ショウスウ</t>
    </rPh>
    <rPh sb="2" eb="4">
      <t>カブヌシ</t>
    </rPh>
    <rPh sb="4" eb="5">
      <t>モ</t>
    </rPh>
    <rPh sb="5" eb="6">
      <t>ブン</t>
    </rPh>
    <phoneticPr fontId="3"/>
  </si>
  <si>
    <t>売掛金</t>
    <rPh sb="0" eb="2">
      <t>ウリカケ</t>
    </rPh>
    <rPh sb="2" eb="3">
      <t>キン</t>
    </rPh>
    <phoneticPr fontId="3"/>
  </si>
  <si>
    <t>調達運転資本</t>
    <rPh sb="0" eb="2">
      <t>チョウタツ</t>
    </rPh>
    <rPh sb="2" eb="4">
      <t>ウンテン</t>
    </rPh>
    <rPh sb="4" eb="6">
      <t>シホン</t>
    </rPh>
    <phoneticPr fontId="3"/>
  </si>
  <si>
    <t>未収還付法人税等</t>
    <rPh sb="0" eb="2">
      <t>ミシュウ</t>
    </rPh>
    <rPh sb="2" eb="4">
      <t>カンプ</t>
    </rPh>
    <rPh sb="4" eb="7">
      <t>ホウジンゼイ</t>
    </rPh>
    <rPh sb="7" eb="8">
      <t>トウ</t>
    </rPh>
    <phoneticPr fontId="3"/>
  </si>
  <si>
    <t>器具備品及び運搬具</t>
    <rPh sb="0" eb="2">
      <t>キグ</t>
    </rPh>
    <rPh sb="2" eb="4">
      <t>ビヒン</t>
    </rPh>
    <rPh sb="4" eb="5">
      <t>オヨ</t>
    </rPh>
    <rPh sb="6" eb="8">
      <t>ウンパン</t>
    </rPh>
    <rPh sb="8" eb="9">
      <t>グ</t>
    </rPh>
    <phoneticPr fontId="3"/>
  </si>
  <si>
    <t>リース資産</t>
    <rPh sb="3" eb="5">
      <t>シサン</t>
    </rPh>
    <phoneticPr fontId="3"/>
  </si>
  <si>
    <t>建設協力金</t>
    <rPh sb="0" eb="2">
      <t>ケンセツ</t>
    </rPh>
    <rPh sb="2" eb="4">
      <t>キョウリョク</t>
    </rPh>
    <rPh sb="4" eb="5">
      <t>キン</t>
    </rPh>
    <phoneticPr fontId="3"/>
  </si>
  <si>
    <t>引当金</t>
    <rPh sb="0" eb="2">
      <t>ヒキアテ</t>
    </rPh>
    <rPh sb="2" eb="3">
      <t>キン</t>
    </rPh>
    <phoneticPr fontId="3"/>
  </si>
  <si>
    <t>少数株主持分</t>
    <rPh sb="0" eb="2">
      <t>ショウスウ</t>
    </rPh>
    <rPh sb="2" eb="4">
      <t>カブヌシ</t>
    </rPh>
    <rPh sb="4" eb="6">
      <t>モチブン</t>
    </rPh>
    <phoneticPr fontId="3"/>
  </si>
  <si>
    <t>為替予約</t>
    <rPh sb="0" eb="2">
      <t>カワセ</t>
    </rPh>
    <rPh sb="2" eb="4">
      <t>ヨヤク</t>
    </rPh>
    <phoneticPr fontId="3"/>
  </si>
  <si>
    <t>関係会社株式</t>
    <rPh sb="0" eb="2">
      <t>カンケイ</t>
    </rPh>
    <rPh sb="2" eb="4">
      <t>ガイシャ</t>
    </rPh>
    <rPh sb="4" eb="6">
      <t>カブシキ</t>
    </rPh>
    <phoneticPr fontId="3"/>
  </si>
  <si>
    <t>差入保証金</t>
    <rPh sb="0" eb="1">
      <t>サ</t>
    </rPh>
    <rPh sb="1" eb="2">
      <t>イ</t>
    </rPh>
    <rPh sb="2" eb="5">
      <t>ホショウキン</t>
    </rPh>
    <phoneticPr fontId="7"/>
  </si>
  <si>
    <t>差入保証金</t>
    <rPh sb="0" eb="2">
      <t>サシイレ</t>
    </rPh>
    <rPh sb="2" eb="5">
      <t>ホショウキン</t>
    </rPh>
    <phoneticPr fontId="3"/>
  </si>
  <si>
    <t>差入保証金</t>
    <rPh sb="0" eb="2">
      <t>サシイ</t>
    </rPh>
    <rPh sb="2" eb="5">
      <t>ホショウキン</t>
    </rPh>
    <phoneticPr fontId="3"/>
  </si>
  <si>
    <t>建設協力金</t>
    <rPh sb="0" eb="2">
      <t>ケンセツ</t>
    </rPh>
    <rPh sb="2" eb="5">
      <t>キョウリョクキン</t>
    </rPh>
    <phoneticPr fontId="3"/>
  </si>
  <si>
    <t>ユナイテッドアローズ</t>
    <phoneticPr fontId="3"/>
  </si>
  <si>
    <t>ポイント</t>
    <phoneticPr fontId="3"/>
  </si>
  <si>
    <t>ファーストリテイリング</t>
    <phoneticPr fontId="3"/>
  </si>
  <si>
    <t>売上原価/売上高</t>
    <rPh sb="0" eb="2">
      <t>ウリアゲ</t>
    </rPh>
    <rPh sb="2" eb="4">
      <t>ゲンカ</t>
    </rPh>
    <rPh sb="5" eb="7">
      <t>ウリアゲ</t>
    </rPh>
    <rPh sb="7" eb="8">
      <t>ダカ</t>
    </rPh>
    <phoneticPr fontId="3"/>
  </si>
  <si>
    <t>売上原価（減価償却費除く）/売上高</t>
    <rPh sb="0" eb="2">
      <t>ウリアゲ</t>
    </rPh>
    <rPh sb="2" eb="4">
      <t>ゲンカ</t>
    </rPh>
    <rPh sb="5" eb="7">
      <t>ゲンカ</t>
    </rPh>
    <rPh sb="7" eb="9">
      <t>ショウキャク</t>
    </rPh>
    <rPh sb="9" eb="10">
      <t>ヒ</t>
    </rPh>
    <rPh sb="10" eb="11">
      <t>ノゾ</t>
    </rPh>
    <rPh sb="14" eb="16">
      <t>ウリアゲ</t>
    </rPh>
    <rPh sb="16" eb="17">
      <t>ダカ</t>
    </rPh>
    <phoneticPr fontId="3"/>
  </si>
  <si>
    <t>売掛債権回転期間</t>
    <rPh sb="0" eb="2">
      <t>ウリカケ</t>
    </rPh>
    <rPh sb="2" eb="4">
      <t>サイケン</t>
    </rPh>
    <rPh sb="4" eb="6">
      <t>カイテン</t>
    </rPh>
    <rPh sb="6" eb="8">
      <t>キカン</t>
    </rPh>
    <phoneticPr fontId="3"/>
  </si>
  <si>
    <t>たな卸資産回転期間</t>
    <rPh sb="2" eb="3">
      <t>オロシ</t>
    </rPh>
    <rPh sb="3" eb="5">
      <t>シサン</t>
    </rPh>
    <rPh sb="5" eb="7">
      <t>カイテン</t>
    </rPh>
    <rPh sb="7" eb="9">
      <t>キカン</t>
    </rPh>
    <phoneticPr fontId="3"/>
  </si>
  <si>
    <t>買掛債務回転期間</t>
    <rPh sb="0" eb="2">
      <t>カイカケ</t>
    </rPh>
    <rPh sb="2" eb="4">
      <t>サイム</t>
    </rPh>
    <rPh sb="4" eb="6">
      <t>カイテン</t>
    </rPh>
    <rPh sb="6" eb="8">
      <t>キカン</t>
    </rPh>
    <phoneticPr fontId="3"/>
  </si>
  <si>
    <t>【連結キャッシュフロー計算書より】</t>
    <rPh sb="1" eb="3">
      <t>レンケツ</t>
    </rPh>
    <rPh sb="11" eb="14">
      <t>ケイサンショ</t>
    </rPh>
    <phoneticPr fontId="3"/>
  </si>
  <si>
    <t>【連結キャッシュフロー計算書より】</t>
    <rPh sb="1" eb="3">
      <t>レンケツ</t>
    </rPh>
    <rPh sb="11" eb="14">
      <t>ケイサンショ</t>
    </rPh>
    <phoneticPr fontId="7"/>
  </si>
  <si>
    <t>【連結損益計算書より】</t>
    <rPh sb="1" eb="3">
      <t>レンケツ</t>
    </rPh>
    <rPh sb="3" eb="5">
      <t>ソンエキ</t>
    </rPh>
    <rPh sb="5" eb="8">
      <t>ケイサンショ</t>
    </rPh>
    <phoneticPr fontId="7"/>
  </si>
  <si>
    <t>売掛債権回転期間</t>
    <rPh sb="0" eb="2">
      <t>ウリカケ</t>
    </rPh>
    <rPh sb="2" eb="4">
      <t>サイケン</t>
    </rPh>
    <rPh sb="4" eb="6">
      <t>カイテン</t>
    </rPh>
    <rPh sb="6" eb="8">
      <t>キカン</t>
    </rPh>
    <phoneticPr fontId="7"/>
  </si>
  <si>
    <t>たな卸資産回転期間</t>
    <rPh sb="2" eb="3">
      <t>オロシ</t>
    </rPh>
    <rPh sb="3" eb="5">
      <t>シサン</t>
    </rPh>
    <rPh sb="5" eb="7">
      <t>カイテン</t>
    </rPh>
    <rPh sb="7" eb="9">
      <t>キカン</t>
    </rPh>
    <phoneticPr fontId="7"/>
  </si>
  <si>
    <t>買掛債務回転期間</t>
    <rPh sb="0" eb="2">
      <t>カイカケ</t>
    </rPh>
    <rPh sb="2" eb="4">
      <t>サイム</t>
    </rPh>
    <rPh sb="4" eb="6">
      <t>カイテン</t>
    </rPh>
    <rPh sb="6" eb="8">
      <t>キカン</t>
    </rPh>
    <phoneticPr fontId="7"/>
  </si>
  <si>
    <t>FY1</t>
    <phoneticPr fontId="3"/>
  </si>
  <si>
    <t>FY2</t>
    <phoneticPr fontId="3"/>
  </si>
  <si>
    <t>FY3</t>
    <phoneticPr fontId="3"/>
  </si>
  <si>
    <t>FY4</t>
    <phoneticPr fontId="3"/>
  </si>
  <si>
    <t>FY5</t>
    <phoneticPr fontId="3"/>
  </si>
  <si>
    <r>
      <rPr>
        <sz val="20"/>
        <rFont val="ＭＳ Ｐ明朝"/>
        <family val="1"/>
        <charset val="128"/>
      </rPr>
      <t>ユナイテッドアローズの</t>
    </r>
    <r>
      <rPr>
        <sz val="20"/>
        <rFont val="Times New Roman"/>
        <family val="1"/>
      </rPr>
      <t>ROIC</t>
    </r>
    <r>
      <rPr>
        <sz val="20"/>
        <rFont val="ＭＳ Ｐ明朝"/>
        <family val="1"/>
        <charset val="128"/>
      </rPr>
      <t>ツリー</t>
    </r>
    <phoneticPr fontId="3"/>
  </si>
  <si>
    <r>
      <rPr>
        <sz val="20"/>
        <rFont val="ＭＳ Ｐ明朝"/>
        <family val="1"/>
        <charset val="128"/>
      </rPr>
      <t>ファーストリテイリングの</t>
    </r>
    <r>
      <rPr>
        <sz val="20"/>
        <rFont val="Times New Roman"/>
        <family val="1"/>
      </rPr>
      <t>ROIC</t>
    </r>
    <r>
      <rPr>
        <sz val="20"/>
        <rFont val="ＭＳ Ｐ明朝"/>
        <family val="1"/>
        <charset val="128"/>
      </rPr>
      <t>ツリー</t>
    </r>
    <phoneticPr fontId="3"/>
  </si>
  <si>
    <r>
      <rPr>
        <sz val="20"/>
        <rFont val="ＭＳ Ｐ明朝"/>
        <family val="1"/>
        <charset val="128"/>
      </rPr>
      <t>ポイントの</t>
    </r>
    <r>
      <rPr>
        <sz val="20"/>
        <rFont val="Times New Roman"/>
        <family val="1"/>
      </rPr>
      <t>ROIC</t>
    </r>
    <r>
      <rPr>
        <sz val="20"/>
        <rFont val="ＭＳ Ｐ明朝"/>
        <family val="1"/>
        <charset val="128"/>
      </rPr>
      <t>ツリー</t>
    </r>
    <phoneticPr fontId="3"/>
  </si>
  <si>
    <r>
      <rPr>
        <b/>
        <sz val="10"/>
        <rFont val="ＭＳ Ｐ明朝"/>
        <family val="1"/>
        <charset val="128"/>
      </rPr>
      <t>ユナイテッドアローズの組替連結</t>
    </r>
    <r>
      <rPr>
        <b/>
        <sz val="10"/>
        <rFont val="Times New Roman"/>
        <family val="1"/>
      </rPr>
      <t>P/L&amp;</t>
    </r>
    <r>
      <rPr>
        <b/>
        <sz val="10"/>
        <rFont val="ＭＳ Ｐ明朝"/>
        <family val="1"/>
        <charset val="128"/>
      </rPr>
      <t>組替連結</t>
    </r>
    <r>
      <rPr>
        <b/>
        <sz val="10"/>
        <rFont val="Times New Roman"/>
        <family val="1"/>
      </rPr>
      <t>B/S
2007/3-2012/3</t>
    </r>
    <rPh sb="11" eb="13">
      <t>クミカエ</t>
    </rPh>
    <rPh sb="13" eb="15">
      <t>レンケツ</t>
    </rPh>
    <rPh sb="19" eb="21">
      <t>クミカエ</t>
    </rPh>
    <rPh sb="21" eb="23">
      <t>レンケツ</t>
    </rPh>
    <phoneticPr fontId="7"/>
  </si>
  <si>
    <r>
      <rPr>
        <b/>
        <sz val="10"/>
        <rFont val="ＭＳ Ｐ明朝"/>
        <family val="1"/>
        <charset val="128"/>
      </rPr>
      <t xml:space="preserve">ユナイテッドアローズの投下資産
</t>
    </r>
    <r>
      <rPr>
        <b/>
        <sz val="10"/>
        <rFont val="Times New Roman"/>
        <family val="1"/>
      </rPr>
      <t>2007/3-2012/3</t>
    </r>
    <rPh sb="11" eb="13">
      <t>トウカ</t>
    </rPh>
    <rPh sb="13" eb="15">
      <t>シサン</t>
    </rPh>
    <phoneticPr fontId="7"/>
  </si>
  <si>
    <r>
      <rPr>
        <b/>
        <sz val="10"/>
        <rFont val="ＭＳ Ｐ明朝"/>
        <family val="1"/>
        <charset val="128"/>
      </rPr>
      <t>ユナイテッドアローズの連結</t>
    </r>
    <r>
      <rPr>
        <b/>
        <sz val="10"/>
        <rFont val="Times New Roman"/>
        <family val="1"/>
      </rPr>
      <t>P/L&amp;</t>
    </r>
    <r>
      <rPr>
        <b/>
        <sz val="10"/>
        <rFont val="ＭＳ Ｐ明朝"/>
        <family val="1"/>
        <charset val="128"/>
      </rPr>
      <t>連結</t>
    </r>
    <r>
      <rPr>
        <b/>
        <sz val="10"/>
        <rFont val="Times New Roman"/>
        <family val="1"/>
      </rPr>
      <t>B/S</t>
    </r>
    <r>
      <rPr>
        <b/>
        <sz val="10"/>
        <rFont val="Times New Roman"/>
        <family val="1"/>
      </rPr>
      <t xml:space="preserve">
2007/3-2012/3</t>
    </r>
    <rPh sb="11" eb="13">
      <t>レンケツ</t>
    </rPh>
    <rPh sb="17" eb="19">
      <t>レンケツ</t>
    </rPh>
    <phoneticPr fontId="3"/>
  </si>
  <si>
    <r>
      <rPr>
        <b/>
        <sz val="10"/>
        <rFont val="ＭＳ Ｐ明朝"/>
        <family val="1"/>
        <charset val="128"/>
      </rPr>
      <t>ファーストリテイリングの</t>
    </r>
    <r>
      <rPr>
        <b/>
        <sz val="10"/>
        <rFont val="Times New Roman"/>
        <family val="1"/>
      </rPr>
      <t>ROIC</t>
    </r>
    <r>
      <rPr>
        <b/>
        <sz val="10"/>
        <rFont val="ＭＳ Ｐ明朝"/>
        <family val="1"/>
        <charset val="128"/>
      </rPr>
      <t xml:space="preserve">
</t>
    </r>
    <r>
      <rPr>
        <b/>
        <sz val="10"/>
        <rFont val="Times New Roman"/>
        <family val="1"/>
      </rPr>
      <t>2008/8-2012/8</t>
    </r>
    <phoneticPr fontId="3"/>
  </si>
  <si>
    <r>
      <rPr>
        <b/>
        <sz val="10"/>
        <rFont val="ＭＳ Ｐ明朝"/>
        <family val="1"/>
        <charset val="128"/>
      </rPr>
      <t>ユナイテッドアローズの</t>
    </r>
    <r>
      <rPr>
        <b/>
        <sz val="10"/>
        <rFont val="Times New Roman"/>
        <family val="1"/>
      </rPr>
      <t>ROIC</t>
    </r>
    <r>
      <rPr>
        <b/>
        <sz val="10"/>
        <rFont val="ＭＳ Ｐ明朝"/>
        <family val="1"/>
        <charset val="128"/>
      </rPr>
      <t xml:space="preserve">
</t>
    </r>
    <r>
      <rPr>
        <b/>
        <sz val="10"/>
        <rFont val="Times New Roman"/>
        <family val="1"/>
      </rPr>
      <t>2008/3-2012/3</t>
    </r>
    <phoneticPr fontId="3"/>
  </si>
  <si>
    <r>
      <rPr>
        <b/>
        <sz val="10"/>
        <rFont val="ＭＳ Ｐ明朝"/>
        <family val="1"/>
        <charset val="128"/>
      </rPr>
      <t xml:space="preserve">ファーストリテイリングの投下資産
</t>
    </r>
    <r>
      <rPr>
        <b/>
        <sz val="10"/>
        <rFont val="Times New Roman"/>
        <family val="1"/>
      </rPr>
      <t>2007/8-2012/8</t>
    </r>
    <rPh sb="12" eb="14">
      <t>トウカ</t>
    </rPh>
    <rPh sb="14" eb="16">
      <t>シサン</t>
    </rPh>
    <phoneticPr fontId="7"/>
  </si>
  <si>
    <r>
      <rPr>
        <b/>
        <sz val="10"/>
        <rFont val="ＭＳ Ｐ明朝"/>
        <family val="1"/>
        <charset val="128"/>
      </rPr>
      <t>ファーストリテイリングの組替連結</t>
    </r>
    <r>
      <rPr>
        <b/>
        <sz val="10"/>
        <rFont val="Times New Roman"/>
        <family val="1"/>
      </rPr>
      <t>P/L&amp;</t>
    </r>
    <r>
      <rPr>
        <b/>
        <sz val="10"/>
        <rFont val="ＭＳ Ｐ明朝"/>
        <family val="1"/>
        <charset val="128"/>
      </rPr>
      <t>組替連結</t>
    </r>
    <r>
      <rPr>
        <b/>
        <sz val="10"/>
        <rFont val="Times New Roman"/>
        <family val="1"/>
      </rPr>
      <t>B/S
2007/8-2012/8</t>
    </r>
    <rPh sb="12" eb="14">
      <t>クミカエ</t>
    </rPh>
    <rPh sb="14" eb="16">
      <t>レンケツ</t>
    </rPh>
    <rPh sb="20" eb="22">
      <t>クミカエ</t>
    </rPh>
    <rPh sb="22" eb="24">
      <t>レンケツ</t>
    </rPh>
    <phoneticPr fontId="7"/>
  </si>
  <si>
    <r>
      <rPr>
        <b/>
        <sz val="10"/>
        <rFont val="ＭＳ Ｐ明朝"/>
        <family val="1"/>
        <charset val="128"/>
      </rPr>
      <t>ファーストリテイリングの連結</t>
    </r>
    <r>
      <rPr>
        <b/>
        <sz val="10"/>
        <rFont val="Times New Roman"/>
        <family val="1"/>
      </rPr>
      <t>P/L&amp;</t>
    </r>
    <r>
      <rPr>
        <b/>
        <sz val="10"/>
        <rFont val="ＭＳ Ｐ明朝"/>
        <family val="1"/>
        <charset val="128"/>
      </rPr>
      <t>連結</t>
    </r>
    <r>
      <rPr>
        <b/>
        <sz val="10"/>
        <rFont val="Times New Roman"/>
        <family val="1"/>
      </rPr>
      <t>B/S</t>
    </r>
    <r>
      <rPr>
        <b/>
        <sz val="10"/>
        <rFont val="Times New Roman"/>
        <family val="1"/>
      </rPr>
      <t xml:space="preserve">
2007/8-2012/8</t>
    </r>
    <rPh sb="12" eb="14">
      <t>レンケツ</t>
    </rPh>
    <rPh sb="18" eb="20">
      <t>レンケツ</t>
    </rPh>
    <phoneticPr fontId="3"/>
  </si>
  <si>
    <r>
      <rPr>
        <b/>
        <sz val="10"/>
        <rFont val="ＭＳ Ｐ明朝"/>
        <family val="1"/>
        <charset val="128"/>
      </rPr>
      <t>ポイントの</t>
    </r>
    <r>
      <rPr>
        <b/>
        <sz val="10"/>
        <rFont val="Times New Roman"/>
        <family val="1"/>
      </rPr>
      <t>ROIC</t>
    </r>
    <r>
      <rPr>
        <b/>
        <sz val="10"/>
        <rFont val="ＭＳ Ｐ明朝"/>
        <family val="1"/>
        <charset val="128"/>
      </rPr>
      <t xml:space="preserve">
</t>
    </r>
    <r>
      <rPr>
        <b/>
        <sz val="10"/>
        <rFont val="Times New Roman"/>
        <family val="1"/>
      </rPr>
      <t>2008/2-2012/2</t>
    </r>
    <phoneticPr fontId="3"/>
  </si>
  <si>
    <r>
      <rPr>
        <b/>
        <sz val="10"/>
        <rFont val="ＭＳ Ｐ明朝"/>
        <family val="1"/>
        <charset val="128"/>
      </rPr>
      <t xml:space="preserve">ポイントの投下資産
</t>
    </r>
    <r>
      <rPr>
        <b/>
        <sz val="10"/>
        <rFont val="Times New Roman"/>
        <family val="1"/>
      </rPr>
      <t>2006/3-2011/3</t>
    </r>
    <rPh sb="5" eb="7">
      <t>トウカ</t>
    </rPh>
    <rPh sb="7" eb="9">
      <t>シサン</t>
    </rPh>
    <phoneticPr fontId="7"/>
  </si>
  <si>
    <r>
      <rPr>
        <b/>
        <sz val="10"/>
        <rFont val="ＭＳ Ｐ明朝"/>
        <family val="1"/>
        <charset val="128"/>
      </rPr>
      <t>ポイントの組替連結</t>
    </r>
    <r>
      <rPr>
        <b/>
        <sz val="10"/>
        <rFont val="Times New Roman"/>
        <family val="1"/>
      </rPr>
      <t>P/L&amp;</t>
    </r>
    <r>
      <rPr>
        <b/>
        <sz val="10"/>
        <rFont val="ＭＳ Ｐ明朝"/>
        <family val="1"/>
        <charset val="128"/>
      </rPr>
      <t>組替連結</t>
    </r>
    <r>
      <rPr>
        <b/>
        <sz val="10"/>
        <rFont val="Times New Roman"/>
        <family val="1"/>
      </rPr>
      <t>B/S
2006/3-2011/3</t>
    </r>
    <rPh sb="5" eb="7">
      <t>クミカエ</t>
    </rPh>
    <rPh sb="7" eb="9">
      <t>レンケツ</t>
    </rPh>
    <rPh sb="13" eb="15">
      <t>クミカエ</t>
    </rPh>
    <rPh sb="15" eb="17">
      <t>レンケツ</t>
    </rPh>
    <phoneticPr fontId="7"/>
  </si>
  <si>
    <r>
      <rPr>
        <b/>
        <sz val="10"/>
        <rFont val="ＭＳ Ｐ明朝"/>
        <family val="1"/>
        <charset val="128"/>
      </rPr>
      <t>ポイントの連結</t>
    </r>
    <r>
      <rPr>
        <b/>
        <sz val="10"/>
        <rFont val="Times New Roman"/>
        <family val="1"/>
      </rPr>
      <t>P/L&amp;</t>
    </r>
    <r>
      <rPr>
        <b/>
        <sz val="10"/>
        <rFont val="ＭＳ Ｐ明朝"/>
        <family val="1"/>
        <charset val="128"/>
      </rPr>
      <t>連結</t>
    </r>
    <r>
      <rPr>
        <b/>
        <sz val="10"/>
        <rFont val="Times New Roman"/>
        <family val="1"/>
      </rPr>
      <t>B/S</t>
    </r>
    <r>
      <rPr>
        <b/>
        <sz val="10"/>
        <rFont val="Times New Roman"/>
        <family val="1"/>
      </rPr>
      <t xml:space="preserve">
2006/3-2011/3</t>
    </r>
    <rPh sb="5" eb="7">
      <t>レンケツ</t>
    </rPh>
    <rPh sb="11" eb="13">
      <t>レンケツ</t>
    </rPh>
    <phoneticPr fontId="3"/>
  </si>
</sst>
</file>

<file path=xl/styles.xml><?xml version="1.0" encoding="utf-8"?>
<styleSheet xmlns="http://schemas.openxmlformats.org/spreadsheetml/2006/main">
  <numFmts count="9">
    <numFmt numFmtId="176" formatCode="#,##0.0;[Red]\-#,##0.0"/>
    <numFmt numFmtId="177" formatCode="0.0%"/>
    <numFmt numFmtId="178" formatCode="#,##0_);\(#,##0\)"/>
    <numFmt numFmtId="179" formatCode="#,##0_ "/>
    <numFmt numFmtId="180" formatCode="yyyy/m"/>
    <numFmt numFmtId="181" formatCode="\(0.0%\)"/>
    <numFmt numFmtId="182" formatCode="#,##0;&quot;△&quot;#,##0"/>
    <numFmt numFmtId="183" formatCode="\(0.0%\);\(\-0.0%\)"/>
    <numFmt numFmtId="184" formatCode="0.0&quot;ヶ&quot;&quot;月&quot;"/>
  </numFmts>
  <fonts count="18">
    <font>
      <sz val="10"/>
      <name val="Times New Roman"/>
      <family val="1"/>
    </font>
    <font>
      <sz val="11"/>
      <name val="ＭＳ Ｐゴシック"/>
      <family val="3"/>
      <charset val="128"/>
    </font>
    <font>
      <sz val="11"/>
      <name val="ＭＳ Ｐゴシック"/>
      <family val="3"/>
      <charset val="128"/>
    </font>
    <font>
      <sz val="6"/>
      <name val="ＭＳ Ｐ明朝"/>
      <family val="1"/>
      <charset val="128"/>
    </font>
    <font>
      <sz val="10"/>
      <name val="ＭＳ Ｐ明朝"/>
      <family val="1"/>
      <charset val="128"/>
    </font>
    <font>
      <b/>
      <sz val="10"/>
      <name val="Times New Roman"/>
      <family val="1"/>
    </font>
    <font>
      <sz val="10"/>
      <name val="Times New Roman"/>
      <family val="1"/>
    </font>
    <font>
      <sz val="6"/>
      <name val="ＭＳ Ｐゴシック"/>
      <family val="3"/>
      <charset val="128"/>
    </font>
    <font>
      <i/>
      <sz val="8"/>
      <name val="Times New Roman"/>
      <family val="1"/>
    </font>
    <font>
      <sz val="10"/>
      <name val="Times New Roman"/>
      <family val="1"/>
    </font>
    <font>
      <u val="singleAccounting"/>
      <sz val="10"/>
      <name val="Times New Roman"/>
      <family val="1"/>
    </font>
    <font>
      <sz val="10"/>
      <name val="Times New Roman"/>
      <family val="1"/>
    </font>
    <font>
      <sz val="10"/>
      <color indexed="12"/>
      <name val="Times New Roman"/>
      <family val="1"/>
    </font>
    <font>
      <sz val="10"/>
      <name val="Times New Roman"/>
      <family val="1"/>
    </font>
    <font>
      <b/>
      <sz val="10"/>
      <name val="ＭＳ Ｐ明朝"/>
      <family val="1"/>
      <charset val="128"/>
    </font>
    <font>
      <sz val="9"/>
      <color indexed="81"/>
      <name val="ＭＳ Ｐゴシック"/>
      <family val="3"/>
      <charset val="128"/>
    </font>
    <font>
      <sz val="20"/>
      <name val="Times New Roman"/>
      <family val="1"/>
    </font>
    <font>
      <sz val="20"/>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5">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8">
    <xf numFmtId="0" fontId="0" fillId="0" borderId="0" applyBorder="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4" fillId="0" borderId="0" applyFill="0" applyBorder="0" applyAlignment="0" applyProtection="0">
      <alignment vertical="center"/>
    </xf>
    <xf numFmtId="0" fontId="1" fillId="0" borderId="0">
      <alignment vertical="center"/>
    </xf>
    <xf numFmtId="0" fontId="2" fillId="0" borderId="0">
      <alignment vertical="center"/>
    </xf>
  </cellStyleXfs>
  <cellXfs count="67">
    <xf numFmtId="0" fontId="0" fillId="0" borderId="0" xfId="0">
      <alignment vertical="center"/>
    </xf>
    <xf numFmtId="0" fontId="4" fillId="0" borderId="0" xfId="0" applyFont="1">
      <alignment vertical="center"/>
    </xf>
    <xf numFmtId="0" fontId="6" fillId="0" borderId="0" xfId="0" applyFont="1">
      <alignment vertical="center"/>
    </xf>
    <xf numFmtId="177" fontId="6" fillId="0" borderId="0" xfId="1" applyNumberFormat="1" applyFont="1">
      <alignment vertical="center"/>
    </xf>
    <xf numFmtId="0" fontId="4" fillId="0" borderId="0" xfId="7" applyFont="1">
      <alignment vertical="center"/>
    </xf>
    <xf numFmtId="0" fontId="4" fillId="0" borderId="0" xfId="7" applyFont="1" applyAlignment="1">
      <alignment horizontal="right" vertical="center"/>
    </xf>
    <xf numFmtId="0" fontId="4" fillId="0" borderId="0" xfId="7" applyFont="1" applyAlignment="1">
      <alignment horizontal="center" vertical="center"/>
    </xf>
    <xf numFmtId="38" fontId="6" fillId="0" borderId="0" xfId="3" applyFont="1">
      <alignment vertical="center"/>
    </xf>
    <xf numFmtId="0" fontId="6" fillId="0" borderId="0" xfId="7" applyFont="1">
      <alignment vertical="center"/>
    </xf>
    <xf numFmtId="0" fontId="4" fillId="0" borderId="0" xfId="7" applyFont="1" applyAlignment="1">
      <alignment horizontal="distributed" vertical="center"/>
    </xf>
    <xf numFmtId="38" fontId="6" fillId="0" borderId="1" xfId="3" applyFont="1" applyBorder="1">
      <alignment vertical="center"/>
    </xf>
    <xf numFmtId="178" fontId="6" fillId="0" borderId="0" xfId="7" applyNumberFormat="1" applyFont="1">
      <alignment vertical="center"/>
    </xf>
    <xf numFmtId="0" fontId="6" fillId="0" borderId="0" xfId="7" applyFont="1" applyAlignment="1">
      <alignment horizontal="distributed" vertical="center"/>
    </xf>
    <xf numFmtId="10" fontId="6" fillId="0" borderId="0" xfId="0" applyNumberFormat="1" applyFont="1" applyAlignment="1">
      <alignment horizontal="distributed" vertical="center"/>
    </xf>
    <xf numFmtId="38" fontId="6" fillId="0" borderId="0" xfId="7" applyNumberFormat="1" applyFont="1">
      <alignment vertical="center"/>
    </xf>
    <xf numFmtId="181" fontId="8" fillId="0" borderId="0" xfId="1" applyNumberFormat="1" applyFont="1">
      <alignment vertical="center"/>
    </xf>
    <xf numFmtId="38" fontId="6" fillId="0" borderId="0" xfId="3" applyFont="1" applyBorder="1">
      <alignment vertical="center"/>
    </xf>
    <xf numFmtId="38" fontId="6" fillId="0" borderId="2" xfId="3" applyFont="1" applyBorder="1">
      <alignment vertical="center"/>
    </xf>
    <xf numFmtId="177" fontId="8" fillId="0" borderId="0" xfId="1" applyNumberFormat="1" applyFont="1" applyBorder="1" applyAlignment="1">
      <alignment vertical="center"/>
    </xf>
    <xf numFmtId="181" fontId="8" fillId="0" borderId="0" xfId="1" applyNumberFormat="1" applyFont="1" applyBorder="1">
      <alignment vertical="center"/>
    </xf>
    <xf numFmtId="38" fontId="6" fillId="0" borderId="3" xfId="3" applyFont="1" applyBorder="1">
      <alignment vertical="center"/>
    </xf>
    <xf numFmtId="180" fontId="10" fillId="0" borderId="0" xfId="7" applyNumberFormat="1" applyFont="1" applyBorder="1" applyAlignment="1">
      <alignment horizontal="center" vertical="center"/>
    </xf>
    <xf numFmtId="55" fontId="10" fillId="0" borderId="0" xfId="0" applyNumberFormat="1" applyFont="1" applyBorder="1" applyAlignment="1">
      <alignment horizontal="center" vertical="center"/>
    </xf>
    <xf numFmtId="0" fontId="0" fillId="2" borderId="0" xfId="0" applyFont="1" applyFill="1">
      <alignment vertical="center"/>
    </xf>
    <xf numFmtId="0" fontId="4" fillId="2" borderId="0" xfId="0" applyFont="1" applyFill="1">
      <alignment vertical="center"/>
    </xf>
    <xf numFmtId="0" fontId="4" fillId="0" borderId="0" xfId="7" applyFont="1" applyAlignment="1">
      <alignment vertical="top"/>
    </xf>
    <xf numFmtId="0" fontId="12" fillId="0" borderId="0" xfId="7" applyFont="1">
      <alignment vertical="center"/>
    </xf>
    <xf numFmtId="0" fontId="11" fillId="0" borderId="0" xfId="7" applyFont="1">
      <alignment vertical="center"/>
    </xf>
    <xf numFmtId="0" fontId="13" fillId="0" borderId="0" xfId="7" applyFont="1">
      <alignment vertical="center"/>
    </xf>
    <xf numFmtId="0" fontId="9" fillId="0" borderId="0" xfId="7" applyFont="1">
      <alignment vertical="center"/>
    </xf>
    <xf numFmtId="177" fontId="9" fillId="0" borderId="0" xfId="1" applyNumberFormat="1" applyFont="1">
      <alignment vertical="center"/>
    </xf>
    <xf numFmtId="178" fontId="6" fillId="0" borderId="0" xfId="5" applyNumberFormat="1" applyFont="1" applyBorder="1">
      <alignment vertical="center"/>
    </xf>
    <xf numFmtId="179" fontId="6" fillId="0" borderId="0" xfId="5" applyNumberFormat="1" applyFont="1" applyBorder="1">
      <alignment vertical="center"/>
    </xf>
    <xf numFmtId="0" fontId="9" fillId="0" borderId="0" xfId="7" applyFont="1" applyAlignment="1">
      <alignment horizontal="distributed" vertical="center"/>
    </xf>
    <xf numFmtId="182" fontId="6" fillId="0" borderId="0" xfId="3" applyNumberFormat="1" applyFont="1">
      <alignment vertical="center"/>
    </xf>
    <xf numFmtId="0" fontId="6" fillId="0" borderId="0" xfId="7" applyFont="1" applyBorder="1">
      <alignment vertical="center"/>
    </xf>
    <xf numFmtId="0" fontId="0" fillId="2" borderId="0" xfId="7" applyFont="1" applyFill="1" applyAlignment="1">
      <alignment horizontal="center" vertical="center"/>
    </xf>
    <xf numFmtId="177" fontId="0" fillId="2" borderId="0" xfId="1" applyNumberFormat="1" applyFont="1" applyFill="1">
      <alignment vertical="center"/>
    </xf>
    <xf numFmtId="0" fontId="0" fillId="3" borderId="0" xfId="0" applyFill="1">
      <alignment vertical="center"/>
    </xf>
    <xf numFmtId="177" fontId="6" fillId="3" borderId="0" xfId="1" applyNumberFormat="1" applyFont="1" applyFill="1">
      <alignment vertical="center"/>
    </xf>
    <xf numFmtId="0" fontId="4" fillId="3" borderId="0" xfId="0" applyFont="1" applyFill="1">
      <alignment vertical="center"/>
    </xf>
    <xf numFmtId="176" fontId="6" fillId="3" borderId="0" xfId="3" applyNumberFormat="1" applyFont="1" applyFill="1">
      <alignment vertical="center"/>
    </xf>
    <xf numFmtId="177" fontId="0" fillId="2" borderId="0" xfId="1" applyNumberFormat="1" applyFont="1" applyFill="1" applyAlignment="1">
      <alignment horizontal="right" vertical="center"/>
    </xf>
    <xf numFmtId="0" fontId="0" fillId="2" borderId="0" xfId="0" applyFill="1">
      <alignment vertical="center"/>
    </xf>
    <xf numFmtId="177" fontId="6" fillId="3" borderId="0" xfId="1" applyNumberFormat="1" applyFont="1" applyFill="1" applyAlignment="1">
      <alignment horizontal="right" vertical="center"/>
    </xf>
    <xf numFmtId="183" fontId="8" fillId="0" borderId="0" xfId="1" applyNumberFormat="1" applyFont="1">
      <alignment vertical="center"/>
    </xf>
    <xf numFmtId="182" fontId="6" fillId="0" borderId="2" xfId="3" applyNumberFormat="1" applyFont="1" applyBorder="1">
      <alignment vertical="center"/>
    </xf>
    <xf numFmtId="38" fontId="6" fillId="0" borderId="4" xfId="3" applyFont="1" applyBorder="1">
      <alignment vertical="center"/>
    </xf>
    <xf numFmtId="38" fontId="6" fillId="0" borderId="0" xfId="3" applyFont="1" applyFill="1">
      <alignment vertical="center"/>
    </xf>
    <xf numFmtId="176" fontId="0" fillId="2" borderId="0" xfId="3" applyNumberFormat="1" applyFont="1" applyFill="1">
      <alignment vertical="center"/>
    </xf>
    <xf numFmtId="0" fontId="0" fillId="0" borderId="0" xfId="0" applyFill="1">
      <alignment vertical="center"/>
    </xf>
    <xf numFmtId="0" fontId="0" fillId="0" borderId="0" xfId="0" applyFont="1" applyFill="1">
      <alignment vertical="center"/>
    </xf>
    <xf numFmtId="180" fontId="10" fillId="0" borderId="0" xfId="7" applyNumberFormat="1" applyFont="1" applyFill="1" applyBorder="1" applyAlignment="1">
      <alignment horizontal="center" vertical="center"/>
    </xf>
    <xf numFmtId="0" fontId="4" fillId="0" borderId="0" xfId="0" applyFont="1" applyFill="1">
      <alignment vertical="center"/>
    </xf>
    <xf numFmtId="177" fontId="6" fillId="0" borderId="0" xfId="1" applyNumberFormat="1" applyFont="1" applyFill="1">
      <alignment vertical="center"/>
    </xf>
    <xf numFmtId="177" fontId="0" fillId="0" borderId="0" xfId="1" applyNumberFormat="1" applyFont="1" applyFill="1">
      <alignment vertical="center"/>
    </xf>
    <xf numFmtId="176" fontId="6" fillId="0" borderId="0" xfId="3" applyNumberFormat="1" applyFont="1" applyFill="1">
      <alignment vertical="center"/>
    </xf>
    <xf numFmtId="184" fontId="6" fillId="0" borderId="0" xfId="3" applyNumberFormat="1" applyFont="1">
      <alignment vertical="center"/>
    </xf>
    <xf numFmtId="0" fontId="9" fillId="0" borderId="0" xfId="7" applyFont="1" applyAlignment="1">
      <alignment vertical="center"/>
    </xf>
    <xf numFmtId="40" fontId="9" fillId="0" borderId="0" xfId="3" applyNumberFormat="1" applyFont="1" applyAlignment="1">
      <alignment vertical="center"/>
    </xf>
    <xf numFmtId="0" fontId="16" fillId="0" borderId="0" xfId="0" applyFont="1">
      <alignment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3" xfId="7" applyFont="1" applyBorder="1" applyAlignment="1">
      <alignment horizontal="center" vertical="center" wrapText="1"/>
    </xf>
    <xf numFmtId="0" fontId="5" fillId="0" borderId="3" xfId="7" applyFont="1" applyBorder="1" applyAlignment="1">
      <alignment horizontal="center" vertical="center"/>
    </xf>
    <xf numFmtId="0" fontId="0" fillId="0" borderId="0" xfId="0" applyFill="1" applyAlignment="1">
      <alignment horizontal="center" vertical="center"/>
    </xf>
    <xf numFmtId="0" fontId="4" fillId="0" borderId="0" xfId="0" applyFont="1" applyFill="1" applyAlignment="1">
      <alignment horizontal="center" vertical="center"/>
    </xf>
  </cellXfs>
  <cellStyles count="8">
    <cellStyle name="パーセント" xfId="1" builtinId="5"/>
    <cellStyle name="パーセント 2" xfId="2"/>
    <cellStyle name="桁区切り" xfId="3" builtinId="6"/>
    <cellStyle name="桁区切り 2" xfId="4"/>
    <cellStyle name="桁区切り_adjusted projection" xfId="5"/>
    <cellStyle name="標準" xfId="0" builtinId="0"/>
    <cellStyle name="標準 2" xfId="6"/>
    <cellStyle name="標準_adjusted projection"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Pr>
        <a:bodyPr/>
        <a:lstStyle/>
        <a:p>
          <a:pPr>
            <a:defRPr sz="1200"/>
          </a:pPr>
          <a:endParaRPr lang="ja-JP"/>
        </a:p>
      </c:txPr>
    </c:title>
    <c:plotArea>
      <c:layout/>
      <c:lineChart>
        <c:grouping val="standard"/>
        <c:ser>
          <c:idx val="0"/>
          <c:order val="0"/>
          <c:tx>
            <c:strRef>
              <c:f>'3-43,3-44'!$A$5</c:f>
              <c:strCache>
                <c:ptCount val="1"/>
                <c:pt idx="0">
                  <c:v>ROIC（事業投下資産税引後営業利益率）</c:v>
                </c:pt>
              </c:strCache>
            </c:strRef>
          </c:tx>
          <c:cat>
            <c:numRef>
              <c:f>'3-43,3-44'!$B$4:$F$4</c:f>
              <c:numCache>
                <c:formatCode>yyyy/m</c:formatCode>
                <c:ptCount val="5"/>
                <c:pt idx="0">
                  <c:v>39508</c:v>
                </c:pt>
                <c:pt idx="1">
                  <c:v>39873</c:v>
                </c:pt>
                <c:pt idx="2">
                  <c:v>40238</c:v>
                </c:pt>
                <c:pt idx="3">
                  <c:v>40603</c:v>
                </c:pt>
                <c:pt idx="4">
                  <c:v>40969</c:v>
                </c:pt>
              </c:numCache>
            </c:numRef>
          </c:cat>
          <c:val>
            <c:numRef>
              <c:f>'3-43,3-44'!$B$5:$F$5</c:f>
            </c:numRef>
          </c:val>
        </c:ser>
        <c:ser>
          <c:idx val="1"/>
          <c:order val="1"/>
          <c:tx>
            <c:strRef>
              <c:f>'3-43,3-44'!$A$6</c:f>
              <c:strCache>
                <c:ptCount val="1"/>
              </c:strCache>
            </c:strRef>
          </c:tx>
          <c:cat>
            <c:numRef>
              <c:f>'3-43,3-44'!$B$4:$F$4</c:f>
              <c:numCache>
                <c:formatCode>yyyy/m</c:formatCode>
                <c:ptCount val="5"/>
                <c:pt idx="0">
                  <c:v>39508</c:v>
                </c:pt>
                <c:pt idx="1">
                  <c:v>39873</c:v>
                </c:pt>
                <c:pt idx="2">
                  <c:v>40238</c:v>
                </c:pt>
                <c:pt idx="3">
                  <c:v>40603</c:v>
                </c:pt>
                <c:pt idx="4">
                  <c:v>40969</c:v>
                </c:pt>
              </c:numCache>
            </c:numRef>
          </c:cat>
          <c:val>
            <c:numRef>
              <c:f>'3-43,3-44'!$B$6:$F$6</c:f>
            </c:numRef>
          </c:val>
        </c:ser>
        <c:ser>
          <c:idx val="2"/>
          <c:order val="2"/>
          <c:tx>
            <c:strRef>
              <c:f>'3-43,3-44'!$A$7</c:f>
              <c:strCache>
                <c:ptCount val="1"/>
                <c:pt idx="0">
                  <c:v>税引前ROIC</c:v>
                </c:pt>
              </c:strCache>
            </c:strRef>
          </c:tx>
          <c:spPr>
            <a:ln>
              <a:solidFill>
                <a:schemeClr val="accent1"/>
              </a:solidFill>
            </a:ln>
          </c:spPr>
          <c:marker>
            <c:symbol val="diamond"/>
            <c:size val="7"/>
            <c:spPr>
              <a:solidFill>
                <a:schemeClr val="accent1"/>
              </a:solidFill>
              <a:ln>
                <a:solidFill>
                  <a:schemeClr val="accent1"/>
                </a:solidFill>
              </a:ln>
            </c:spPr>
          </c:marker>
          <c:cat>
            <c:numRef>
              <c:f>'3-43,3-44'!$B$4:$F$4</c:f>
              <c:numCache>
                <c:formatCode>yyyy/m</c:formatCode>
                <c:ptCount val="5"/>
                <c:pt idx="0">
                  <c:v>39508</c:v>
                </c:pt>
                <c:pt idx="1">
                  <c:v>39873</c:v>
                </c:pt>
                <c:pt idx="2">
                  <c:v>40238</c:v>
                </c:pt>
                <c:pt idx="3">
                  <c:v>40603</c:v>
                </c:pt>
                <c:pt idx="4">
                  <c:v>40969</c:v>
                </c:pt>
              </c:numCache>
            </c:numRef>
          </c:cat>
          <c:val>
            <c:numRef>
              <c:f>'3-43,3-44'!$B$7:$F$7</c:f>
              <c:numCache>
                <c:formatCode>0.0%</c:formatCode>
                <c:ptCount val="5"/>
                <c:pt idx="0">
                  <c:v>0.19336534521262932</c:v>
                </c:pt>
                <c:pt idx="1">
                  <c:v>0.14654002713704206</c:v>
                </c:pt>
                <c:pt idx="2">
                  <c:v>0.14522431471633809</c:v>
                </c:pt>
                <c:pt idx="3">
                  <c:v>0.24575707154742096</c:v>
                </c:pt>
                <c:pt idx="4">
                  <c:v>0.32948119801354575</c:v>
                </c:pt>
              </c:numCache>
            </c:numRef>
          </c:val>
        </c:ser>
        <c:marker val="1"/>
        <c:axId val="102102144"/>
        <c:axId val="102104448"/>
      </c:lineChart>
      <c:dateAx>
        <c:axId val="102102144"/>
        <c:scaling>
          <c:orientation val="minMax"/>
        </c:scaling>
        <c:axPos val="b"/>
        <c:numFmt formatCode="yyyy/m" sourceLinked="0"/>
        <c:tickLblPos val="nextTo"/>
        <c:crossAx val="102104448"/>
        <c:crosses val="autoZero"/>
        <c:auto val="1"/>
        <c:lblOffset val="100"/>
      </c:dateAx>
      <c:valAx>
        <c:axId val="102104448"/>
        <c:scaling>
          <c:orientation val="minMax"/>
        </c:scaling>
        <c:axPos val="l"/>
        <c:majorGridlines/>
        <c:numFmt formatCode="0.0%" sourceLinked="1"/>
        <c:tickLblPos val="nextTo"/>
        <c:crossAx val="102102144"/>
        <c:crosses val="autoZero"/>
        <c:crossBetween val="between"/>
      </c:valAx>
    </c:plotArea>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title>
      <c:txPr>
        <a:bodyPr/>
        <a:lstStyle/>
        <a:p>
          <a:pPr>
            <a:defRPr sz="1200"/>
          </a:pPr>
          <a:endParaRPr lang="ja-JP"/>
        </a:p>
      </c:txPr>
    </c:title>
    <c:plotArea>
      <c:layout/>
      <c:lineChart>
        <c:grouping val="standard"/>
        <c:ser>
          <c:idx val="0"/>
          <c:order val="0"/>
          <c:tx>
            <c:strRef>
              <c:f>'3-46'!$A$5</c:f>
              <c:strCache>
                <c:ptCount val="1"/>
                <c:pt idx="0">
                  <c:v>ROIC（事業投下資産税引後営業利益率）</c:v>
                </c:pt>
              </c:strCache>
            </c:strRef>
          </c:tx>
          <c:cat>
            <c:numRef>
              <c:f>'3-46'!$B$4:$F$4</c:f>
              <c:numCache>
                <c:formatCode>yyyy/m</c:formatCode>
                <c:ptCount val="5"/>
                <c:pt idx="0">
                  <c:v>39661</c:v>
                </c:pt>
                <c:pt idx="1">
                  <c:v>40026</c:v>
                </c:pt>
                <c:pt idx="2">
                  <c:v>40391</c:v>
                </c:pt>
                <c:pt idx="3">
                  <c:v>40756</c:v>
                </c:pt>
                <c:pt idx="4">
                  <c:v>41122</c:v>
                </c:pt>
              </c:numCache>
            </c:numRef>
          </c:cat>
          <c:val>
            <c:numRef>
              <c:f>'3-46'!$B$5:$F$5</c:f>
            </c:numRef>
          </c:val>
        </c:ser>
        <c:ser>
          <c:idx val="1"/>
          <c:order val="1"/>
          <c:tx>
            <c:strRef>
              <c:f>'3-46'!$A$6</c:f>
              <c:strCache>
                <c:ptCount val="1"/>
              </c:strCache>
            </c:strRef>
          </c:tx>
          <c:cat>
            <c:numRef>
              <c:f>'3-46'!$B$4:$F$4</c:f>
              <c:numCache>
                <c:formatCode>yyyy/m</c:formatCode>
                <c:ptCount val="5"/>
                <c:pt idx="0">
                  <c:v>39661</c:v>
                </c:pt>
                <c:pt idx="1">
                  <c:v>40026</c:v>
                </c:pt>
                <c:pt idx="2">
                  <c:v>40391</c:v>
                </c:pt>
                <c:pt idx="3">
                  <c:v>40756</c:v>
                </c:pt>
                <c:pt idx="4">
                  <c:v>41122</c:v>
                </c:pt>
              </c:numCache>
            </c:numRef>
          </c:cat>
          <c:val>
            <c:numRef>
              <c:f>'3-46'!$B$6:$F$6</c:f>
            </c:numRef>
          </c:val>
        </c:ser>
        <c:ser>
          <c:idx val="2"/>
          <c:order val="2"/>
          <c:tx>
            <c:strRef>
              <c:f>'3-46'!$A$7</c:f>
              <c:strCache>
                <c:ptCount val="1"/>
                <c:pt idx="0">
                  <c:v>税引前ROIC</c:v>
                </c:pt>
              </c:strCache>
            </c:strRef>
          </c:tx>
          <c:spPr>
            <a:ln>
              <a:solidFill>
                <a:schemeClr val="accent1"/>
              </a:solidFill>
            </a:ln>
          </c:spPr>
          <c:marker>
            <c:symbol val="diamond"/>
            <c:size val="7"/>
            <c:spPr>
              <a:solidFill>
                <a:schemeClr val="accent1"/>
              </a:solidFill>
              <a:ln>
                <a:solidFill>
                  <a:schemeClr val="accent1"/>
                </a:solidFill>
              </a:ln>
            </c:spPr>
          </c:marker>
          <c:cat>
            <c:numRef>
              <c:f>'3-46'!$B$4:$F$4</c:f>
              <c:numCache>
                <c:formatCode>yyyy/m</c:formatCode>
                <c:ptCount val="5"/>
                <c:pt idx="0">
                  <c:v>39661</c:v>
                </c:pt>
                <c:pt idx="1">
                  <c:v>40026</c:v>
                </c:pt>
                <c:pt idx="2">
                  <c:v>40391</c:v>
                </c:pt>
                <c:pt idx="3">
                  <c:v>40756</c:v>
                </c:pt>
                <c:pt idx="4">
                  <c:v>41122</c:v>
                </c:pt>
              </c:numCache>
            </c:numRef>
          </c:cat>
          <c:val>
            <c:numRef>
              <c:f>'3-46'!$B$7:$F$7</c:f>
              <c:numCache>
                <c:formatCode>0.0%</c:formatCode>
                <c:ptCount val="5"/>
                <c:pt idx="0">
                  <c:v>0.50708483164740703</c:v>
                </c:pt>
                <c:pt idx="1">
                  <c:v>0.76330970356758066</c:v>
                </c:pt>
                <c:pt idx="2">
                  <c:v>0.821962463478218</c:v>
                </c:pt>
                <c:pt idx="3">
                  <c:v>0.75346244245449778</c:v>
                </c:pt>
                <c:pt idx="4">
                  <c:v>0.67744952049864604</c:v>
                </c:pt>
              </c:numCache>
            </c:numRef>
          </c:val>
        </c:ser>
        <c:marker val="1"/>
        <c:axId val="80923648"/>
        <c:axId val="81015936"/>
      </c:lineChart>
      <c:dateAx>
        <c:axId val="80923648"/>
        <c:scaling>
          <c:orientation val="minMax"/>
        </c:scaling>
        <c:axPos val="b"/>
        <c:numFmt formatCode="yyyy/m" sourceLinked="0"/>
        <c:tickLblPos val="nextTo"/>
        <c:crossAx val="81015936"/>
        <c:crosses val="autoZero"/>
        <c:auto val="1"/>
        <c:lblOffset val="100"/>
      </c:dateAx>
      <c:valAx>
        <c:axId val="81015936"/>
        <c:scaling>
          <c:orientation val="minMax"/>
        </c:scaling>
        <c:axPos val="l"/>
        <c:majorGridlines/>
        <c:numFmt formatCode="0.0%" sourceLinked="1"/>
        <c:tickLblPos val="nextTo"/>
        <c:crossAx val="80923648"/>
        <c:crosses val="autoZero"/>
        <c:crossBetween val="between"/>
      </c:valAx>
    </c:plotArea>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sz="1200"/>
              <a:t>営業利益</a:t>
            </a:r>
            <a:r>
              <a:rPr lang="en-US" sz="1200"/>
              <a:t>/</a:t>
            </a:r>
            <a:r>
              <a:rPr lang="ja-JP" sz="1200"/>
              <a:t>売上高</a:t>
            </a:r>
            <a:endParaRPr lang="en-US" sz="1200"/>
          </a:p>
        </c:rich>
      </c:tx>
    </c:title>
    <c:plotArea>
      <c:layout/>
      <c:lineChart>
        <c:grouping val="standard"/>
        <c:ser>
          <c:idx val="0"/>
          <c:order val="0"/>
          <c:tx>
            <c:strRef>
              <c:f>'3-46'!$A$9</c:f>
              <c:strCache>
                <c:ptCount val="1"/>
                <c:pt idx="0">
                  <c:v>営業利益/売上高</c:v>
                </c:pt>
              </c:strCache>
            </c:strRef>
          </c:tx>
          <c:cat>
            <c:numRef>
              <c:f>'3-46'!$B$4:$F$4</c:f>
              <c:numCache>
                <c:formatCode>yyyy/m</c:formatCode>
                <c:ptCount val="5"/>
                <c:pt idx="0">
                  <c:v>39661</c:v>
                </c:pt>
                <c:pt idx="1">
                  <c:v>40026</c:v>
                </c:pt>
                <c:pt idx="2">
                  <c:v>40391</c:v>
                </c:pt>
                <c:pt idx="3">
                  <c:v>40756</c:v>
                </c:pt>
                <c:pt idx="4">
                  <c:v>41122</c:v>
                </c:pt>
              </c:numCache>
            </c:numRef>
          </c:cat>
          <c:val>
            <c:numRef>
              <c:f>'3-46'!$B$9:$F$9</c:f>
              <c:numCache>
                <c:formatCode>0.0%</c:formatCode>
                <c:ptCount val="5"/>
                <c:pt idx="0">
                  <c:v>0.14919063996821558</c:v>
                </c:pt>
                <c:pt idx="1">
                  <c:v>0.1585885849501418</c:v>
                </c:pt>
                <c:pt idx="2">
                  <c:v>0.16246466972095369</c:v>
                </c:pt>
                <c:pt idx="3">
                  <c:v>0.14185060260937724</c:v>
                </c:pt>
                <c:pt idx="4">
                  <c:v>0.13616369233817432</c:v>
                </c:pt>
              </c:numCache>
            </c:numRef>
          </c:val>
        </c:ser>
        <c:marker val="1"/>
        <c:axId val="81054720"/>
        <c:axId val="81203968"/>
      </c:lineChart>
      <c:dateAx>
        <c:axId val="81054720"/>
        <c:scaling>
          <c:orientation val="minMax"/>
        </c:scaling>
        <c:axPos val="b"/>
        <c:numFmt formatCode="yyyy/m" sourceLinked="0"/>
        <c:tickLblPos val="nextTo"/>
        <c:crossAx val="81203968"/>
        <c:crosses val="autoZero"/>
        <c:auto val="1"/>
        <c:lblOffset val="100"/>
      </c:dateAx>
      <c:valAx>
        <c:axId val="81203968"/>
        <c:scaling>
          <c:orientation val="minMax"/>
        </c:scaling>
        <c:axPos val="l"/>
        <c:majorGridlines/>
        <c:numFmt formatCode="0.0%" sourceLinked="1"/>
        <c:tickLblPos val="nextTo"/>
        <c:crossAx val="81054720"/>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売上原価</a:t>
            </a:r>
            <a:r>
              <a:rPr lang="en-US" sz="1200"/>
              <a:t>/</a:t>
            </a:r>
            <a:r>
              <a:rPr lang="ja-JP" sz="1200"/>
              <a:t>売上高</a:t>
            </a:r>
            <a:endParaRPr lang="en-US" sz="1200"/>
          </a:p>
        </c:rich>
      </c:tx>
    </c:title>
    <c:plotArea>
      <c:layout/>
      <c:lineChart>
        <c:grouping val="standard"/>
        <c:ser>
          <c:idx val="0"/>
          <c:order val="0"/>
          <c:tx>
            <c:strRef>
              <c:f>'3-46'!$A$10</c:f>
              <c:strCache>
                <c:ptCount val="1"/>
                <c:pt idx="0">
                  <c:v>売上原価（減価償却費除く）/売上高</c:v>
                </c:pt>
              </c:strCache>
            </c:strRef>
          </c:tx>
          <c:cat>
            <c:numRef>
              <c:f>'3-46'!$B$4:$F$4</c:f>
              <c:numCache>
                <c:formatCode>yyyy/m</c:formatCode>
                <c:ptCount val="5"/>
                <c:pt idx="0">
                  <c:v>39661</c:v>
                </c:pt>
                <c:pt idx="1">
                  <c:v>40026</c:v>
                </c:pt>
                <c:pt idx="2">
                  <c:v>40391</c:v>
                </c:pt>
                <c:pt idx="3">
                  <c:v>40756</c:v>
                </c:pt>
                <c:pt idx="4">
                  <c:v>41122</c:v>
                </c:pt>
              </c:numCache>
            </c:numRef>
          </c:cat>
          <c:val>
            <c:numRef>
              <c:f>'3-46'!$B$10:$F$10</c:f>
              <c:numCache>
                <c:formatCode>0.0%</c:formatCode>
                <c:ptCount val="5"/>
                <c:pt idx="0">
                  <c:v>0.49922158884544487</c:v>
                </c:pt>
                <c:pt idx="1">
                  <c:v>0.50145027392441055</c:v>
                </c:pt>
                <c:pt idx="2">
                  <c:v>0.48346180893483276</c:v>
                </c:pt>
                <c:pt idx="3">
                  <c:v>0.48099162673447521</c:v>
                </c:pt>
                <c:pt idx="4">
                  <c:v>0.48801241346486207</c:v>
                </c:pt>
              </c:numCache>
            </c:numRef>
          </c:val>
        </c:ser>
        <c:marker val="1"/>
        <c:axId val="81207680"/>
        <c:axId val="81212928"/>
      </c:lineChart>
      <c:dateAx>
        <c:axId val="81207680"/>
        <c:scaling>
          <c:orientation val="minMax"/>
        </c:scaling>
        <c:axPos val="b"/>
        <c:numFmt formatCode="yyyy/m" sourceLinked="0"/>
        <c:tickLblPos val="nextTo"/>
        <c:crossAx val="81212928"/>
        <c:crosses val="autoZero"/>
        <c:auto val="1"/>
        <c:lblOffset val="100"/>
      </c:dateAx>
      <c:valAx>
        <c:axId val="81212928"/>
        <c:scaling>
          <c:orientation val="minMax"/>
        </c:scaling>
        <c:axPos val="l"/>
        <c:majorGridlines/>
        <c:numFmt formatCode="0.0%" sourceLinked="1"/>
        <c:tickLblPos val="nextTo"/>
        <c:crossAx val="81207680"/>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減価償却費</a:t>
            </a:r>
            <a:r>
              <a:rPr lang="en-US" sz="1200"/>
              <a:t>/</a:t>
            </a:r>
            <a:r>
              <a:rPr lang="ja-JP" sz="1200"/>
              <a:t>売上高</a:t>
            </a:r>
            <a:endParaRPr lang="en-US" sz="1200"/>
          </a:p>
        </c:rich>
      </c:tx>
    </c:title>
    <c:plotArea>
      <c:layout/>
      <c:lineChart>
        <c:grouping val="standard"/>
        <c:ser>
          <c:idx val="0"/>
          <c:order val="0"/>
          <c:tx>
            <c:strRef>
              <c:f>'3-46'!$A$11</c:f>
              <c:strCache>
                <c:ptCount val="1"/>
                <c:pt idx="0">
                  <c:v>減価償却費/売上高</c:v>
                </c:pt>
              </c:strCache>
            </c:strRef>
          </c:tx>
          <c:cat>
            <c:numRef>
              <c:f>'3-46'!$B$4:$F$4</c:f>
              <c:numCache>
                <c:formatCode>yyyy/m</c:formatCode>
                <c:ptCount val="5"/>
                <c:pt idx="0">
                  <c:v>39661</c:v>
                </c:pt>
                <c:pt idx="1">
                  <c:v>40026</c:v>
                </c:pt>
                <c:pt idx="2">
                  <c:v>40391</c:v>
                </c:pt>
                <c:pt idx="3">
                  <c:v>40756</c:v>
                </c:pt>
                <c:pt idx="4">
                  <c:v>41122</c:v>
                </c:pt>
              </c:numCache>
            </c:numRef>
          </c:cat>
          <c:val>
            <c:numRef>
              <c:f>'3-46'!$B$11:$F$11</c:f>
              <c:numCache>
                <c:formatCode>0.0%</c:formatCode>
                <c:ptCount val="5"/>
                <c:pt idx="0">
                  <c:v>2.3596174275429659E-2</c:v>
                </c:pt>
                <c:pt idx="1">
                  <c:v>2.3670046989751007E-2</c:v>
                </c:pt>
                <c:pt idx="2">
                  <c:v>2.425470446520727E-2</c:v>
                </c:pt>
                <c:pt idx="3">
                  <c:v>3.090270116742996E-2</c:v>
                </c:pt>
                <c:pt idx="4">
                  <c:v>2.6098642250360463E-2</c:v>
                </c:pt>
              </c:numCache>
            </c:numRef>
          </c:val>
        </c:ser>
        <c:marker val="1"/>
        <c:axId val="81232640"/>
        <c:axId val="81234176"/>
      </c:lineChart>
      <c:dateAx>
        <c:axId val="81232640"/>
        <c:scaling>
          <c:orientation val="minMax"/>
        </c:scaling>
        <c:axPos val="b"/>
        <c:numFmt formatCode="yyyy/m" sourceLinked="0"/>
        <c:tickLblPos val="nextTo"/>
        <c:crossAx val="81234176"/>
        <c:crosses val="autoZero"/>
        <c:auto val="1"/>
        <c:lblOffset val="100"/>
      </c:dateAx>
      <c:valAx>
        <c:axId val="81234176"/>
        <c:scaling>
          <c:orientation val="minMax"/>
        </c:scaling>
        <c:axPos val="l"/>
        <c:majorGridlines/>
        <c:numFmt formatCode="0.0%" sourceLinked="1"/>
        <c:tickLblPos val="nextTo"/>
        <c:crossAx val="81232640"/>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販管費（減価償却費を除く）</a:t>
            </a:r>
            <a:r>
              <a:rPr lang="en-US" sz="1200"/>
              <a:t>/</a:t>
            </a:r>
            <a:r>
              <a:rPr lang="ja-JP" sz="1200"/>
              <a:t>売上高</a:t>
            </a:r>
            <a:endParaRPr lang="en-US" sz="1200"/>
          </a:p>
        </c:rich>
      </c:tx>
    </c:title>
    <c:plotArea>
      <c:layout/>
      <c:lineChart>
        <c:grouping val="standard"/>
        <c:ser>
          <c:idx val="0"/>
          <c:order val="0"/>
          <c:tx>
            <c:strRef>
              <c:f>'3-46'!$A$12</c:f>
              <c:strCache>
                <c:ptCount val="1"/>
                <c:pt idx="0">
                  <c:v>販管費（減価償却費除く）/売上高</c:v>
                </c:pt>
              </c:strCache>
            </c:strRef>
          </c:tx>
          <c:cat>
            <c:numRef>
              <c:f>'3-46'!$B$4:$F$4</c:f>
              <c:numCache>
                <c:formatCode>yyyy/m</c:formatCode>
                <c:ptCount val="5"/>
                <c:pt idx="0">
                  <c:v>39661</c:v>
                </c:pt>
                <c:pt idx="1">
                  <c:v>40026</c:v>
                </c:pt>
                <c:pt idx="2">
                  <c:v>40391</c:v>
                </c:pt>
                <c:pt idx="3">
                  <c:v>40756</c:v>
                </c:pt>
                <c:pt idx="4">
                  <c:v>41122</c:v>
                </c:pt>
              </c:numCache>
            </c:numRef>
          </c:cat>
          <c:val>
            <c:numRef>
              <c:f>'3-46'!$B$12:$F$12</c:f>
              <c:numCache>
                <c:formatCode>0.0%</c:formatCode>
                <c:ptCount val="5"/>
                <c:pt idx="0">
                  <c:v>0.32799159691090984</c:v>
                </c:pt>
                <c:pt idx="1">
                  <c:v>0.31629109413569662</c:v>
                </c:pt>
                <c:pt idx="2">
                  <c:v>0.32981881687900627</c:v>
                </c:pt>
                <c:pt idx="3">
                  <c:v>0.34625506948871759</c:v>
                </c:pt>
                <c:pt idx="4">
                  <c:v>0.34972525194660314</c:v>
                </c:pt>
              </c:numCache>
            </c:numRef>
          </c:val>
        </c:ser>
        <c:marker val="1"/>
        <c:axId val="81262080"/>
        <c:axId val="81263616"/>
      </c:lineChart>
      <c:dateAx>
        <c:axId val="81262080"/>
        <c:scaling>
          <c:orientation val="minMax"/>
        </c:scaling>
        <c:axPos val="b"/>
        <c:numFmt formatCode="yyyy/m" sourceLinked="0"/>
        <c:tickLblPos val="nextTo"/>
        <c:crossAx val="81263616"/>
        <c:crosses val="autoZero"/>
        <c:auto val="1"/>
        <c:lblOffset val="100"/>
      </c:dateAx>
      <c:valAx>
        <c:axId val="81263616"/>
        <c:scaling>
          <c:orientation val="minMax"/>
        </c:scaling>
        <c:axPos val="l"/>
        <c:majorGridlines/>
        <c:numFmt formatCode="0.0%" sourceLinked="1"/>
        <c:tickLblPos val="nextTo"/>
        <c:crossAx val="81262080"/>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売上高</a:t>
            </a:r>
            <a:r>
              <a:rPr lang="en-US" altLang="ja-JP"/>
              <a:t>/</a:t>
            </a:r>
            <a:r>
              <a:rPr lang="ja-JP" altLang="en-US"/>
              <a:t>事業投下資産</a:t>
            </a:r>
            <a:endParaRPr lang="en-US" altLang="en-US"/>
          </a:p>
        </c:rich>
      </c:tx>
    </c:title>
    <c:plotArea>
      <c:layout/>
      <c:lineChart>
        <c:grouping val="standard"/>
        <c:ser>
          <c:idx val="0"/>
          <c:order val="0"/>
          <c:tx>
            <c:strRef>
              <c:f>'3-46'!$A$14</c:f>
              <c:strCache>
                <c:ptCount val="1"/>
                <c:pt idx="0">
                  <c:v>売上高/事業投下資産</c:v>
                </c:pt>
              </c:strCache>
            </c:strRef>
          </c:tx>
          <c:cat>
            <c:numRef>
              <c:f>'3-46'!$B$4:$F$4</c:f>
              <c:numCache>
                <c:formatCode>yyyy/m</c:formatCode>
                <c:ptCount val="5"/>
                <c:pt idx="0">
                  <c:v>39661</c:v>
                </c:pt>
                <c:pt idx="1">
                  <c:v>40026</c:v>
                </c:pt>
                <c:pt idx="2">
                  <c:v>40391</c:v>
                </c:pt>
                <c:pt idx="3">
                  <c:v>40756</c:v>
                </c:pt>
                <c:pt idx="4">
                  <c:v>41122</c:v>
                </c:pt>
              </c:numCache>
            </c:numRef>
          </c:cat>
          <c:val>
            <c:numRef>
              <c:f>'3-46'!$B$14:$F$14</c:f>
              <c:numCache>
                <c:formatCode>#,##0.0;[Red]\-#,##0.0</c:formatCode>
                <c:ptCount val="5"/>
                <c:pt idx="0">
                  <c:v>3.398905130747071</c:v>
                </c:pt>
                <c:pt idx="1">
                  <c:v>4.8131440469536644</c:v>
                </c:pt>
                <c:pt idx="2">
                  <c:v>5.0593305294622235</c:v>
                </c:pt>
                <c:pt idx="3">
                  <c:v>5.3116619076293521</c:v>
                </c:pt>
                <c:pt idx="4">
                  <c:v>4.975258153371322</c:v>
                </c:pt>
              </c:numCache>
            </c:numRef>
          </c:val>
        </c:ser>
        <c:marker val="1"/>
        <c:axId val="81488128"/>
        <c:axId val="81494016"/>
      </c:lineChart>
      <c:dateAx>
        <c:axId val="81488128"/>
        <c:scaling>
          <c:orientation val="minMax"/>
        </c:scaling>
        <c:axPos val="b"/>
        <c:numFmt formatCode="yyyy/m" sourceLinked="0"/>
        <c:tickLblPos val="nextTo"/>
        <c:crossAx val="81494016"/>
        <c:crosses val="autoZero"/>
        <c:auto val="1"/>
        <c:lblOffset val="100"/>
      </c:dateAx>
      <c:valAx>
        <c:axId val="81494016"/>
        <c:scaling>
          <c:orientation val="minMax"/>
        </c:scaling>
        <c:axPos val="l"/>
        <c:majorGridlines/>
        <c:numFmt formatCode="#,##0.0;[Red]\-#,##0.0" sourceLinked="1"/>
        <c:tickLblPos val="nextTo"/>
        <c:crossAx val="81488128"/>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運転資本</a:t>
            </a:r>
            <a:r>
              <a:rPr lang="en-US" altLang="ja-JP"/>
              <a:t>/</a:t>
            </a:r>
            <a:r>
              <a:rPr lang="ja-JP" altLang="en-US"/>
              <a:t>売上高</a:t>
            </a:r>
            <a:endParaRPr lang="en-US" altLang="en-US"/>
          </a:p>
        </c:rich>
      </c:tx>
    </c:title>
    <c:plotArea>
      <c:layout/>
      <c:lineChart>
        <c:grouping val="standard"/>
        <c:ser>
          <c:idx val="0"/>
          <c:order val="0"/>
          <c:tx>
            <c:strRef>
              <c:f>'3-46'!$A$15</c:f>
              <c:strCache>
                <c:ptCount val="1"/>
                <c:pt idx="0">
                  <c:v>運転資本/売上高</c:v>
                </c:pt>
              </c:strCache>
            </c:strRef>
          </c:tx>
          <c:cat>
            <c:numRef>
              <c:f>'3-46'!$B$4:$F$4</c:f>
              <c:numCache>
                <c:formatCode>yyyy/m</c:formatCode>
                <c:ptCount val="5"/>
                <c:pt idx="0">
                  <c:v>39661</c:v>
                </c:pt>
                <c:pt idx="1">
                  <c:v>40026</c:v>
                </c:pt>
                <c:pt idx="2">
                  <c:v>40391</c:v>
                </c:pt>
                <c:pt idx="3">
                  <c:v>40756</c:v>
                </c:pt>
                <c:pt idx="4">
                  <c:v>41122</c:v>
                </c:pt>
              </c:numCache>
            </c:numRef>
          </c:cat>
          <c:val>
            <c:numRef>
              <c:f>'3-46'!$B$15:$F$15</c:f>
              <c:numCache>
                <c:formatCode>0.0%</c:formatCode>
                <c:ptCount val="5"/>
                <c:pt idx="0">
                  <c:v>6.6222327185050403E-2</c:v>
                </c:pt>
                <c:pt idx="1">
                  <c:v>1.0902308322251308E-2</c:v>
                </c:pt>
                <c:pt idx="2">
                  <c:v>2.3847861651352205E-3</c:v>
                </c:pt>
                <c:pt idx="3">
                  <c:v>0</c:v>
                </c:pt>
                <c:pt idx="4">
                  <c:v>3.5803337895418078E-2</c:v>
                </c:pt>
              </c:numCache>
            </c:numRef>
          </c:val>
        </c:ser>
        <c:marker val="1"/>
        <c:axId val="81497472"/>
        <c:axId val="81519360"/>
      </c:lineChart>
      <c:dateAx>
        <c:axId val="81497472"/>
        <c:scaling>
          <c:orientation val="minMax"/>
        </c:scaling>
        <c:axPos val="b"/>
        <c:numFmt formatCode="yyyy/m" sourceLinked="0"/>
        <c:tickLblPos val="nextTo"/>
        <c:crossAx val="81519360"/>
        <c:crosses val="autoZero"/>
        <c:auto val="1"/>
        <c:lblOffset val="100"/>
      </c:dateAx>
      <c:valAx>
        <c:axId val="81519360"/>
        <c:scaling>
          <c:orientation val="minMax"/>
        </c:scaling>
        <c:axPos val="l"/>
        <c:majorGridlines/>
        <c:numFmt formatCode="0.0%" sourceLinked="1"/>
        <c:tickLblPos val="nextTo"/>
        <c:crossAx val="81497472"/>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事業用有形固定資産</a:t>
            </a:r>
            <a:r>
              <a:rPr lang="en-US" altLang="ja-JP"/>
              <a:t>/</a:t>
            </a:r>
            <a:r>
              <a:rPr lang="ja-JP" altLang="en-US"/>
              <a:t>売上高</a:t>
            </a:r>
            <a:endParaRPr lang="en-US" altLang="en-US"/>
          </a:p>
        </c:rich>
      </c:tx>
    </c:title>
    <c:plotArea>
      <c:layout/>
      <c:lineChart>
        <c:grouping val="standard"/>
        <c:ser>
          <c:idx val="0"/>
          <c:order val="0"/>
          <c:tx>
            <c:strRef>
              <c:f>'3-46'!$A$16</c:f>
              <c:strCache>
                <c:ptCount val="1"/>
                <c:pt idx="0">
                  <c:v>事業用有形固定資産/売上高</c:v>
                </c:pt>
              </c:strCache>
            </c:strRef>
          </c:tx>
          <c:cat>
            <c:numRef>
              <c:f>'3-46'!$B$4:$F$4</c:f>
              <c:numCache>
                <c:formatCode>yyyy/m</c:formatCode>
                <c:ptCount val="5"/>
                <c:pt idx="0">
                  <c:v>39661</c:v>
                </c:pt>
                <c:pt idx="1">
                  <c:v>40026</c:v>
                </c:pt>
                <c:pt idx="2">
                  <c:v>40391</c:v>
                </c:pt>
                <c:pt idx="3">
                  <c:v>40756</c:v>
                </c:pt>
                <c:pt idx="4">
                  <c:v>41122</c:v>
                </c:pt>
              </c:numCache>
            </c:numRef>
          </c:cat>
          <c:val>
            <c:numRef>
              <c:f>'3-46'!$B$16:$F$16</c:f>
              <c:numCache>
                <c:formatCode>0.0%</c:formatCode>
                <c:ptCount val="5"/>
                <c:pt idx="0">
                  <c:v>6.3669428477400494E-2</c:v>
                </c:pt>
                <c:pt idx="1">
                  <c:v>5.8853239869614021E-2</c:v>
                </c:pt>
                <c:pt idx="2">
                  <c:v>5.6388536728149224E-2</c:v>
                </c:pt>
                <c:pt idx="3">
                  <c:v>6.1125204029016916E-2</c:v>
                </c:pt>
                <c:pt idx="4">
                  <c:v>6.2472204843706421E-2</c:v>
                </c:pt>
              </c:numCache>
            </c:numRef>
          </c:val>
        </c:ser>
        <c:marker val="1"/>
        <c:axId val="81530880"/>
        <c:axId val="81532416"/>
      </c:lineChart>
      <c:dateAx>
        <c:axId val="81530880"/>
        <c:scaling>
          <c:orientation val="minMax"/>
        </c:scaling>
        <c:axPos val="b"/>
        <c:numFmt formatCode="yyyy/m" sourceLinked="0"/>
        <c:tickLblPos val="nextTo"/>
        <c:crossAx val="81532416"/>
        <c:crosses val="autoZero"/>
        <c:auto val="1"/>
        <c:lblOffset val="100"/>
      </c:dateAx>
      <c:valAx>
        <c:axId val="81532416"/>
        <c:scaling>
          <c:orientation val="minMax"/>
        </c:scaling>
        <c:axPos val="l"/>
        <c:majorGridlines/>
        <c:numFmt formatCode="0.0%" sourceLinked="1"/>
        <c:tickLblPos val="nextTo"/>
        <c:crossAx val="81530880"/>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事業用その他の資産</a:t>
            </a:r>
            <a:r>
              <a:rPr lang="en-US" altLang="ja-JP"/>
              <a:t>/</a:t>
            </a:r>
            <a:r>
              <a:rPr lang="ja-JP" altLang="en-US"/>
              <a:t>売上高</a:t>
            </a:r>
            <a:endParaRPr lang="en-US" altLang="en-US"/>
          </a:p>
        </c:rich>
      </c:tx>
    </c:title>
    <c:plotArea>
      <c:layout/>
      <c:lineChart>
        <c:grouping val="standard"/>
        <c:ser>
          <c:idx val="0"/>
          <c:order val="0"/>
          <c:tx>
            <c:strRef>
              <c:f>'3-46'!$A$17</c:f>
              <c:strCache>
                <c:ptCount val="1"/>
                <c:pt idx="0">
                  <c:v>事業用その他の資産/売上高</c:v>
                </c:pt>
              </c:strCache>
            </c:strRef>
          </c:tx>
          <c:cat>
            <c:numRef>
              <c:f>'3-46'!$B$4:$F$4</c:f>
              <c:numCache>
                <c:formatCode>yyyy/m</c:formatCode>
                <c:ptCount val="5"/>
                <c:pt idx="0">
                  <c:v>39661</c:v>
                </c:pt>
                <c:pt idx="1">
                  <c:v>40026</c:v>
                </c:pt>
                <c:pt idx="2">
                  <c:v>40391</c:v>
                </c:pt>
                <c:pt idx="3">
                  <c:v>40756</c:v>
                </c:pt>
                <c:pt idx="4">
                  <c:v>41122</c:v>
                </c:pt>
              </c:numCache>
            </c:numRef>
          </c:cat>
          <c:val>
            <c:numRef>
              <c:f>'3-46'!$B$17:$F$17</c:f>
              <c:numCache>
                <c:formatCode>0.0%</c:formatCode>
                <c:ptCount val="5"/>
                <c:pt idx="0">
                  <c:v>0.16432063377844014</c:v>
                </c:pt>
                <c:pt idx="1">
                  <c:v>0.13800885491859635</c:v>
                </c:pt>
                <c:pt idx="2">
                  <c:v>0.138881286580569</c:v>
                </c:pt>
                <c:pt idx="3">
                  <c:v>0.12713979050379778</c:v>
                </c:pt>
                <c:pt idx="4">
                  <c:v>0.10271905275184161</c:v>
                </c:pt>
              </c:numCache>
            </c:numRef>
          </c:val>
        </c:ser>
        <c:marker val="1"/>
        <c:axId val="81584896"/>
        <c:axId val="81586432"/>
      </c:lineChart>
      <c:dateAx>
        <c:axId val="81584896"/>
        <c:scaling>
          <c:orientation val="minMax"/>
        </c:scaling>
        <c:axPos val="b"/>
        <c:numFmt formatCode="yyyy/m" sourceLinked="0"/>
        <c:tickLblPos val="nextTo"/>
        <c:crossAx val="81586432"/>
        <c:crosses val="autoZero"/>
        <c:auto val="1"/>
        <c:lblOffset val="100"/>
      </c:dateAx>
      <c:valAx>
        <c:axId val="81586432"/>
        <c:scaling>
          <c:orientation val="minMax"/>
        </c:scaling>
        <c:axPos val="l"/>
        <c:majorGridlines/>
        <c:numFmt formatCode="0.0%" sourceLinked="1"/>
        <c:tickLblPos val="nextTo"/>
        <c:crossAx val="81584896"/>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lang val="ja-JP"/>
  <c:chart>
    <c:title>
      <c:txPr>
        <a:bodyPr/>
        <a:lstStyle/>
        <a:p>
          <a:pPr>
            <a:defRPr sz="1200"/>
          </a:pPr>
          <a:endParaRPr lang="ja-JP"/>
        </a:p>
      </c:txPr>
    </c:title>
    <c:plotArea>
      <c:layout/>
      <c:lineChart>
        <c:grouping val="standard"/>
        <c:ser>
          <c:idx val="2"/>
          <c:order val="0"/>
          <c:tx>
            <c:strRef>
              <c:f>'3-48'!$A$7</c:f>
              <c:strCache>
                <c:ptCount val="1"/>
                <c:pt idx="0">
                  <c:v>税引前ROIC</c:v>
                </c:pt>
              </c:strCache>
            </c:strRef>
          </c:tx>
          <c:spPr>
            <a:ln>
              <a:solidFill>
                <a:schemeClr val="accent1"/>
              </a:solidFill>
            </a:ln>
          </c:spPr>
          <c:marker>
            <c:symbol val="diamond"/>
            <c:size val="7"/>
            <c:spPr>
              <a:solidFill>
                <a:schemeClr val="accent1"/>
              </a:solidFill>
              <a:ln>
                <a:solidFill>
                  <a:schemeClr val="accent1"/>
                </a:solidFill>
              </a:ln>
            </c:spPr>
          </c:marker>
          <c:cat>
            <c:numRef>
              <c:f>'3-48'!$B$4:$F$4</c:f>
              <c:numCache>
                <c:formatCode>yyyy/m</c:formatCode>
                <c:ptCount val="5"/>
                <c:pt idx="0">
                  <c:v>39479</c:v>
                </c:pt>
                <c:pt idx="1">
                  <c:v>39845</c:v>
                </c:pt>
                <c:pt idx="2">
                  <c:v>40210</c:v>
                </c:pt>
                <c:pt idx="3">
                  <c:v>40575</c:v>
                </c:pt>
                <c:pt idx="4">
                  <c:v>40940</c:v>
                </c:pt>
              </c:numCache>
            </c:numRef>
          </c:cat>
          <c:val>
            <c:numRef>
              <c:f>'3-48'!$B$7:$F$7</c:f>
              <c:numCache>
                <c:formatCode>0.0%</c:formatCode>
                <c:ptCount val="5"/>
                <c:pt idx="0">
                  <c:v>1.3088264996970309</c:v>
                </c:pt>
                <c:pt idx="1">
                  <c:v>1.3916534321510499</c:v>
                </c:pt>
                <c:pt idx="2">
                  <c:v>1.3616233191078186</c:v>
                </c:pt>
                <c:pt idx="3">
                  <c:v>0.92166175674863227</c:v>
                </c:pt>
                <c:pt idx="4">
                  <c:v>0.62089402310396791</c:v>
                </c:pt>
              </c:numCache>
            </c:numRef>
          </c:val>
        </c:ser>
        <c:marker val="1"/>
        <c:axId val="81828480"/>
        <c:axId val="84017920"/>
      </c:lineChart>
      <c:dateAx>
        <c:axId val="81828480"/>
        <c:scaling>
          <c:orientation val="minMax"/>
        </c:scaling>
        <c:axPos val="b"/>
        <c:numFmt formatCode="yyyy/m" sourceLinked="0"/>
        <c:tickLblPos val="nextTo"/>
        <c:crossAx val="84017920"/>
        <c:crosses val="autoZero"/>
        <c:auto val="1"/>
        <c:lblOffset val="100"/>
      </c:dateAx>
      <c:valAx>
        <c:axId val="84017920"/>
        <c:scaling>
          <c:orientation val="minMax"/>
        </c:scaling>
        <c:axPos val="l"/>
        <c:majorGridlines/>
        <c:numFmt formatCode="0.0%" sourceLinked="1"/>
        <c:tickLblPos val="nextTo"/>
        <c:crossAx val="81828480"/>
        <c:crosses val="autoZero"/>
        <c:crossBetween val="between"/>
      </c:valAx>
    </c:plotArea>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sz="1200"/>
              <a:t>営業利益</a:t>
            </a:r>
            <a:r>
              <a:rPr lang="en-US" sz="1200"/>
              <a:t>/</a:t>
            </a:r>
            <a:r>
              <a:rPr lang="ja-JP" sz="1200"/>
              <a:t>売上高</a:t>
            </a:r>
            <a:endParaRPr lang="en-US" sz="1200"/>
          </a:p>
        </c:rich>
      </c:tx>
    </c:title>
    <c:plotArea>
      <c:layout/>
      <c:lineChart>
        <c:grouping val="standard"/>
        <c:ser>
          <c:idx val="0"/>
          <c:order val="0"/>
          <c:tx>
            <c:strRef>
              <c:f>'3-43,3-44'!$A$9</c:f>
              <c:strCache>
                <c:ptCount val="1"/>
                <c:pt idx="0">
                  <c:v>営業利益/売上高</c:v>
                </c:pt>
              </c:strCache>
            </c:strRef>
          </c:tx>
          <c:cat>
            <c:numRef>
              <c:f>'3-43,3-44'!$B$4:$F$4</c:f>
              <c:numCache>
                <c:formatCode>yyyy/m</c:formatCode>
                <c:ptCount val="5"/>
                <c:pt idx="0">
                  <c:v>39508</c:v>
                </c:pt>
                <c:pt idx="1">
                  <c:v>39873</c:v>
                </c:pt>
                <c:pt idx="2">
                  <c:v>40238</c:v>
                </c:pt>
                <c:pt idx="3">
                  <c:v>40603</c:v>
                </c:pt>
                <c:pt idx="4">
                  <c:v>40969</c:v>
                </c:pt>
              </c:numCache>
            </c:numRef>
          </c:cat>
          <c:val>
            <c:numRef>
              <c:f>'3-43,3-44'!$B$9:$F$9</c:f>
              <c:numCache>
                <c:formatCode>0.0%</c:formatCode>
                <c:ptCount val="5"/>
                <c:pt idx="0">
                  <c:v>6.8276540064524174E-2</c:v>
                </c:pt>
                <c:pt idx="1">
                  <c:v>5.422707588024854E-2</c:v>
                </c:pt>
                <c:pt idx="2">
                  <c:v>5.9194769112856871E-2</c:v>
                </c:pt>
                <c:pt idx="3">
                  <c:v>8.1538240717227373E-2</c:v>
                </c:pt>
                <c:pt idx="4">
                  <c:v>9.9890252028377688E-2</c:v>
                </c:pt>
              </c:numCache>
            </c:numRef>
          </c:val>
        </c:ser>
        <c:marker val="1"/>
        <c:axId val="51615616"/>
        <c:axId val="51617152"/>
      </c:lineChart>
      <c:dateAx>
        <c:axId val="51615616"/>
        <c:scaling>
          <c:orientation val="minMax"/>
        </c:scaling>
        <c:axPos val="b"/>
        <c:numFmt formatCode="yyyy/m" sourceLinked="0"/>
        <c:tickLblPos val="nextTo"/>
        <c:crossAx val="51617152"/>
        <c:crosses val="autoZero"/>
        <c:auto val="1"/>
        <c:lblOffset val="100"/>
      </c:dateAx>
      <c:valAx>
        <c:axId val="51617152"/>
        <c:scaling>
          <c:orientation val="minMax"/>
        </c:scaling>
        <c:axPos val="l"/>
        <c:majorGridlines/>
        <c:numFmt formatCode="0.0%" sourceLinked="1"/>
        <c:tickLblPos val="nextTo"/>
        <c:crossAx val="51615616"/>
        <c:crosses val="autoZero"/>
        <c:crossBetween val="between"/>
      </c:valAx>
    </c:plotArea>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sz="1200"/>
              <a:t>営業利益</a:t>
            </a:r>
            <a:r>
              <a:rPr lang="en-US" sz="1200"/>
              <a:t>/</a:t>
            </a:r>
            <a:r>
              <a:rPr lang="ja-JP" sz="1200"/>
              <a:t>売上高</a:t>
            </a:r>
            <a:endParaRPr lang="en-US" sz="1200"/>
          </a:p>
        </c:rich>
      </c:tx>
    </c:title>
    <c:plotArea>
      <c:layout/>
      <c:lineChart>
        <c:grouping val="standard"/>
        <c:ser>
          <c:idx val="0"/>
          <c:order val="0"/>
          <c:tx>
            <c:strRef>
              <c:f>'3-48'!$A$9</c:f>
              <c:strCache>
                <c:ptCount val="1"/>
                <c:pt idx="0">
                  <c:v>営業利益/売上高</c:v>
                </c:pt>
              </c:strCache>
            </c:strRef>
          </c:tx>
          <c:cat>
            <c:numRef>
              <c:f>'3-48'!$B$4:$F$4</c:f>
              <c:numCache>
                <c:formatCode>yyyy/m</c:formatCode>
                <c:ptCount val="5"/>
                <c:pt idx="0">
                  <c:v>39479</c:v>
                </c:pt>
                <c:pt idx="1">
                  <c:v>39845</c:v>
                </c:pt>
                <c:pt idx="2">
                  <c:v>40210</c:v>
                </c:pt>
                <c:pt idx="3">
                  <c:v>40575</c:v>
                </c:pt>
                <c:pt idx="4">
                  <c:v>40940</c:v>
                </c:pt>
              </c:numCache>
            </c:numRef>
          </c:cat>
          <c:val>
            <c:numRef>
              <c:f>'3-48'!$B$9:$F$9</c:f>
              <c:numCache>
                <c:formatCode>0.0%</c:formatCode>
                <c:ptCount val="5"/>
                <c:pt idx="0">
                  <c:v>0.17527488132429911</c:v>
                </c:pt>
                <c:pt idx="1">
                  <c:v>0.18191569113661266</c:v>
                </c:pt>
                <c:pt idx="2">
                  <c:v>0.17310920928708898</c:v>
                </c:pt>
                <c:pt idx="3">
                  <c:v>0.14476877602863267</c:v>
                </c:pt>
                <c:pt idx="4">
                  <c:v>0.10744146430495924</c:v>
                </c:pt>
              </c:numCache>
            </c:numRef>
          </c:val>
        </c:ser>
        <c:marker val="1"/>
        <c:axId val="84036224"/>
        <c:axId val="84054400"/>
      </c:lineChart>
      <c:dateAx>
        <c:axId val="84036224"/>
        <c:scaling>
          <c:orientation val="minMax"/>
        </c:scaling>
        <c:axPos val="b"/>
        <c:numFmt formatCode="yyyy/m" sourceLinked="0"/>
        <c:tickLblPos val="nextTo"/>
        <c:crossAx val="84054400"/>
        <c:crosses val="autoZero"/>
        <c:auto val="1"/>
        <c:lblOffset val="100"/>
      </c:dateAx>
      <c:valAx>
        <c:axId val="84054400"/>
        <c:scaling>
          <c:orientation val="minMax"/>
        </c:scaling>
        <c:axPos val="l"/>
        <c:majorGridlines/>
        <c:numFmt formatCode="0.0%" sourceLinked="1"/>
        <c:tickLblPos val="nextTo"/>
        <c:crossAx val="84036224"/>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売上原価</a:t>
            </a:r>
            <a:r>
              <a:rPr lang="en-US" sz="1200"/>
              <a:t>/</a:t>
            </a:r>
            <a:r>
              <a:rPr lang="ja-JP" sz="1200"/>
              <a:t>売上高</a:t>
            </a:r>
            <a:endParaRPr lang="en-US" sz="1200"/>
          </a:p>
        </c:rich>
      </c:tx>
    </c:title>
    <c:plotArea>
      <c:layout/>
      <c:lineChart>
        <c:grouping val="standard"/>
        <c:ser>
          <c:idx val="0"/>
          <c:order val="0"/>
          <c:tx>
            <c:strRef>
              <c:f>'3-48'!$A$10</c:f>
              <c:strCache>
                <c:ptCount val="1"/>
                <c:pt idx="0">
                  <c:v>売上原価（減価償却費除く）/売上高</c:v>
                </c:pt>
              </c:strCache>
            </c:strRef>
          </c:tx>
          <c:cat>
            <c:numRef>
              <c:f>'3-48'!$B$4:$F$4</c:f>
              <c:numCache>
                <c:formatCode>yyyy/m</c:formatCode>
                <c:ptCount val="5"/>
                <c:pt idx="0">
                  <c:v>39479</c:v>
                </c:pt>
                <c:pt idx="1">
                  <c:v>39845</c:v>
                </c:pt>
                <c:pt idx="2">
                  <c:v>40210</c:v>
                </c:pt>
                <c:pt idx="3">
                  <c:v>40575</c:v>
                </c:pt>
                <c:pt idx="4">
                  <c:v>40940</c:v>
                </c:pt>
              </c:numCache>
            </c:numRef>
          </c:cat>
          <c:val>
            <c:numRef>
              <c:f>'3-48'!$B$10:$F$10</c:f>
              <c:numCache>
                <c:formatCode>0.0%</c:formatCode>
                <c:ptCount val="5"/>
                <c:pt idx="0">
                  <c:v>0.3955045238771453</c:v>
                </c:pt>
                <c:pt idx="1">
                  <c:v>0.39479845452972723</c:v>
                </c:pt>
                <c:pt idx="2">
                  <c:v>0.39484460095819174</c:v>
                </c:pt>
                <c:pt idx="3">
                  <c:v>0.40166016639437924</c:v>
                </c:pt>
                <c:pt idx="4">
                  <c:v>0.41292217837959988</c:v>
                </c:pt>
              </c:numCache>
            </c:numRef>
          </c:val>
        </c:ser>
        <c:marker val="1"/>
        <c:axId val="84061568"/>
        <c:axId val="84067456"/>
      </c:lineChart>
      <c:dateAx>
        <c:axId val="84061568"/>
        <c:scaling>
          <c:orientation val="minMax"/>
        </c:scaling>
        <c:axPos val="b"/>
        <c:numFmt formatCode="yyyy/m" sourceLinked="0"/>
        <c:tickLblPos val="nextTo"/>
        <c:crossAx val="84067456"/>
        <c:crosses val="autoZero"/>
        <c:auto val="1"/>
        <c:lblOffset val="100"/>
      </c:dateAx>
      <c:valAx>
        <c:axId val="84067456"/>
        <c:scaling>
          <c:orientation val="minMax"/>
        </c:scaling>
        <c:axPos val="l"/>
        <c:majorGridlines/>
        <c:numFmt formatCode="0.0%" sourceLinked="1"/>
        <c:tickLblPos val="nextTo"/>
        <c:crossAx val="84061568"/>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減価償却費</a:t>
            </a:r>
            <a:r>
              <a:rPr lang="en-US" sz="1200"/>
              <a:t>/</a:t>
            </a:r>
            <a:r>
              <a:rPr lang="ja-JP" sz="1200"/>
              <a:t>売上高</a:t>
            </a:r>
            <a:endParaRPr lang="en-US" sz="1200"/>
          </a:p>
        </c:rich>
      </c:tx>
    </c:title>
    <c:plotArea>
      <c:layout/>
      <c:lineChart>
        <c:grouping val="standard"/>
        <c:ser>
          <c:idx val="0"/>
          <c:order val="0"/>
          <c:tx>
            <c:strRef>
              <c:f>'3-48'!$A$11</c:f>
              <c:strCache>
                <c:ptCount val="1"/>
                <c:pt idx="0">
                  <c:v>減価償却費/売上高</c:v>
                </c:pt>
              </c:strCache>
            </c:strRef>
          </c:tx>
          <c:cat>
            <c:numRef>
              <c:f>'3-48'!$B$4:$F$4</c:f>
              <c:numCache>
                <c:formatCode>yyyy/m</c:formatCode>
                <c:ptCount val="5"/>
                <c:pt idx="0">
                  <c:v>39479</c:v>
                </c:pt>
                <c:pt idx="1">
                  <c:v>39845</c:v>
                </c:pt>
                <c:pt idx="2">
                  <c:v>40210</c:v>
                </c:pt>
                <c:pt idx="3">
                  <c:v>40575</c:v>
                </c:pt>
                <c:pt idx="4">
                  <c:v>40940</c:v>
                </c:pt>
              </c:numCache>
            </c:numRef>
          </c:cat>
          <c:val>
            <c:numRef>
              <c:f>'3-48'!$B$11:$F$11</c:f>
              <c:numCache>
                <c:formatCode>0.0%</c:formatCode>
                <c:ptCount val="5"/>
                <c:pt idx="0">
                  <c:v>7.9928591715016026E-3</c:v>
                </c:pt>
                <c:pt idx="1">
                  <c:v>8.0733521711550665E-3</c:v>
                </c:pt>
                <c:pt idx="2">
                  <c:v>1.3103476516113181E-2</c:v>
                </c:pt>
                <c:pt idx="3">
                  <c:v>2.2097777945662131E-2</c:v>
                </c:pt>
                <c:pt idx="4">
                  <c:v>3.2175076917728453E-2</c:v>
                </c:pt>
              </c:numCache>
            </c:numRef>
          </c:val>
        </c:ser>
        <c:marker val="1"/>
        <c:axId val="84156800"/>
        <c:axId val="84158336"/>
      </c:lineChart>
      <c:dateAx>
        <c:axId val="84156800"/>
        <c:scaling>
          <c:orientation val="minMax"/>
        </c:scaling>
        <c:axPos val="b"/>
        <c:numFmt formatCode="yyyy/m" sourceLinked="0"/>
        <c:tickLblPos val="nextTo"/>
        <c:crossAx val="84158336"/>
        <c:crosses val="autoZero"/>
        <c:auto val="1"/>
        <c:lblOffset val="100"/>
      </c:dateAx>
      <c:valAx>
        <c:axId val="84158336"/>
        <c:scaling>
          <c:orientation val="minMax"/>
        </c:scaling>
        <c:axPos val="l"/>
        <c:majorGridlines/>
        <c:numFmt formatCode="0.0%" sourceLinked="1"/>
        <c:tickLblPos val="nextTo"/>
        <c:crossAx val="84156800"/>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販管費（減価償却費を除く）</a:t>
            </a:r>
            <a:r>
              <a:rPr lang="en-US" sz="1200"/>
              <a:t>/</a:t>
            </a:r>
            <a:r>
              <a:rPr lang="ja-JP" sz="1200"/>
              <a:t>売上高</a:t>
            </a:r>
            <a:endParaRPr lang="en-US" sz="1200"/>
          </a:p>
        </c:rich>
      </c:tx>
    </c:title>
    <c:plotArea>
      <c:layout/>
      <c:lineChart>
        <c:grouping val="standard"/>
        <c:ser>
          <c:idx val="0"/>
          <c:order val="0"/>
          <c:tx>
            <c:strRef>
              <c:f>'3-48'!$A$12</c:f>
              <c:strCache>
                <c:ptCount val="1"/>
                <c:pt idx="0">
                  <c:v>販管費（減価償却費除く）/売上高</c:v>
                </c:pt>
              </c:strCache>
            </c:strRef>
          </c:tx>
          <c:cat>
            <c:numRef>
              <c:f>'3-48'!$B$4:$F$4</c:f>
              <c:numCache>
                <c:formatCode>yyyy/m</c:formatCode>
                <c:ptCount val="5"/>
                <c:pt idx="0">
                  <c:v>39479</c:v>
                </c:pt>
                <c:pt idx="1">
                  <c:v>39845</c:v>
                </c:pt>
                <c:pt idx="2">
                  <c:v>40210</c:v>
                </c:pt>
                <c:pt idx="3">
                  <c:v>40575</c:v>
                </c:pt>
                <c:pt idx="4">
                  <c:v>40940</c:v>
                </c:pt>
              </c:numCache>
            </c:numRef>
          </c:cat>
          <c:val>
            <c:numRef>
              <c:f>'3-48'!$B$12:$F$12</c:f>
              <c:numCache>
                <c:formatCode>0.0%</c:formatCode>
                <c:ptCount val="5"/>
                <c:pt idx="0">
                  <c:v>0.42121421133065551</c:v>
                </c:pt>
                <c:pt idx="1">
                  <c:v>0.41520096880226054</c:v>
                </c:pt>
                <c:pt idx="2">
                  <c:v>0.41893247614757789</c:v>
                </c:pt>
                <c:pt idx="3">
                  <c:v>0.43147327963132598</c:v>
                </c:pt>
                <c:pt idx="4">
                  <c:v>0.44745258912896102</c:v>
                </c:pt>
              </c:numCache>
            </c:numRef>
          </c:val>
        </c:ser>
        <c:marker val="1"/>
        <c:axId val="84190336"/>
        <c:axId val="84191872"/>
      </c:lineChart>
      <c:dateAx>
        <c:axId val="84190336"/>
        <c:scaling>
          <c:orientation val="minMax"/>
        </c:scaling>
        <c:axPos val="b"/>
        <c:numFmt formatCode="yyyy/m" sourceLinked="0"/>
        <c:tickLblPos val="nextTo"/>
        <c:crossAx val="84191872"/>
        <c:crosses val="autoZero"/>
        <c:auto val="1"/>
        <c:lblOffset val="100"/>
      </c:dateAx>
      <c:valAx>
        <c:axId val="84191872"/>
        <c:scaling>
          <c:orientation val="minMax"/>
        </c:scaling>
        <c:axPos val="l"/>
        <c:majorGridlines/>
        <c:numFmt formatCode="0.0%" sourceLinked="1"/>
        <c:tickLblPos val="nextTo"/>
        <c:crossAx val="84190336"/>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売上高</a:t>
            </a:r>
            <a:r>
              <a:rPr lang="en-US" altLang="ja-JP"/>
              <a:t>/</a:t>
            </a:r>
            <a:r>
              <a:rPr lang="ja-JP" altLang="en-US"/>
              <a:t>事業投下資産</a:t>
            </a:r>
            <a:endParaRPr lang="en-US" altLang="en-US"/>
          </a:p>
        </c:rich>
      </c:tx>
    </c:title>
    <c:plotArea>
      <c:layout/>
      <c:lineChart>
        <c:grouping val="standard"/>
        <c:ser>
          <c:idx val="0"/>
          <c:order val="0"/>
          <c:tx>
            <c:strRef>
              <c:f>'3-48'!$A$14</c:f>
              <c:strCache>
                <c:ptCount val="1"/>
                <c:pt idx="0">
                  <c:v>売上高/事業投下資産</c:v>
                </c:pt>
              </c:strCache>
            </c:strRef>
          </c:tx>
          <c:cat>
            <c:numRef>
              <c:f>'3-48'!$B$4:$F$4</c:f>
              <c:numCache>
                <c:formatCode>yyyy/m</c:formatCode>
                <c:ptCount val="5"/>
                <c:pt idx="0">
                  <c:v>39479</c:v>
                </c:pt>
                <c:pt idx="1">
                  <c:v>39845</c:v>
                </c:pt>
                <c:pt idx="2">
                  <c:v>40210</c:v>
                </c:pt>
                <c:pt idx="3">
                  <c:v>40575</c:v>
                </c:pt>
                <c:pt idx="4">
                  <c:v>40940</c:v>
                </c:pt>
              </c:numCache>
            </c:numRef>
          </c:cat>
          <c:val>
            <c:numRef>
              <c:f>'3-48'!$B$14:$F$14</c:f>
              <c:numCache>
                <c:formatCode>#,##0.0;[Red]\-#,##0.0</c:formatCode>
                <c:ptCount val="5"/>
                <c:pt idx="0">
                  <c:v>7.4672793375075743</c:v>
                </c:pt>
                <c:pt idx="1">
                  <c:v>7.6499911769895892</c:v>
                </c:pt>
                <c:pt idx="2">
                  <c:v>7.8656896690554792</c:v>
                </c:pt>
                <c:pt idx="3">
                  <c:v>6.3664402092226293</c:v>
                </c:pt>
                <c:pt idx="4">
                  <c:v>5.7789050728277251</c:v>
                </c:pt>
              </c:numCache>
            </c:numRef>
          </c:val>
        </c:ser>
        <c:marker val="1"/>
        <c:axId val="84207488"/>
        <c:axId val="84209024"/>
      </c:lineChart>
      <c:dateAx>
        <c:axId val="84207488"/>
        <c:scaling>
          <c:orientation val="minMax"/>
        </c:scaling>
        <c:axPos val="b"/>
        <c:numFmt formatCode="yyyy/m" sourceLinked="0"/>
        <c:tickLblPos val="nextTo"/>
        <c:crossAx val="84209024"/>
        <c:crosses val="autoZero"/>
        <c:auto val="1"/>
        <c:lblOffset val="100"/>
      </c:dateAx>
      <c:valAx>
        <c:axId val="84209024"/>
        <c:scaling>
          <c:orientation val="minMax"/>
        </c:scaling>
        <c:axPos val="l"/>
        <c:majorGridlines/>
        <c:numFmt formatCode="#,##0.0;[Red]\-#,##0.0" sourceLinked="1"/>
        <c:tickLblPos val="nextTo"/>
        <c:crossAx val="84207488"/>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運転資本</a:t>
            </a:r>
            <a:r>
              <a:rPr lang="en-US" altLang="ja-JP"/>
              <a:t>/</a:t>
            </a:r>
            <a:r>
              <a:rPr lang="ja-JP" altLang="en-US"/>
              <a:t>売上高</a:t>
            </a:r>
            <a:endParaRPr lang="en-US" altLang="en-US"/>
          </a:p>
        </c:rich>
      </c:tx>
    </c:title>
    <c:plotArea>
      <c:layout/>
      <c:lineChart>
        <c:grouping val="standard"/>
        <c:ser>
          <c:idx val="0"/>
          <c:order val="0"/>
          <c:tx>
            <c:strRef>
              <c:f>'3-48'!$A$15</c:f>
              <c:strCache>
                <c:ptCount val="1"/>
                <c:pt idx="0">
                  <c:v>運転資本/売上高</c:v>
                </c:pt>
              </c:strCache>
            </c:strRef>
          </c:tx>
          <c:cat>
            <c:numRef>
              <c:f>'3-48'!$B$4:$F$4</c:f>
              <c:numCache>
                <c:formatCode>yyyy/m</c:formatCode>
                <c:ptCount val="5"/>
                <c:pt idx="0">
                  <c:v>39479</c:v>
                </c:pt>
                <c:pt idx="1">
                  <c:v>39845</c:v>
                </c:pt>
                <c:pt idx="2">
                  <c:v>40210</c:v>
                </c:pt>
                <c:pt idx="3">
                  <c:v>40575</c:v>
                </c:pt>
                <c:pt idx="4">
                  <c:v>40940</c:v>
                </c:pt>
              </c:numCache>
            </c:numRef>
          </c:cat>
          <c:val>
            <c:numRef>
              <c:f>'3-48'!$B$15:$F$15</c:f>
              <c:numCache>
                <c:formatCode>0.0%</c:formatCode>
                <c:ptCount val="5"/>
                <c:pt idx="0">
                  <c:v>0</c:v>
                </c:pt>
                <c:pt idx="1">
                  <c:v>0</c:v>
                </c:pt>
                <c:pt idx="2">
                  <c:v>0</c:v>
                </c:pt>
                <c:pt idx="3">
                  <c:v>0</c:v>
                </c:pt>
                <c:pt idx="4">
                  <c:v>0</c:v>
                </c:pt>
              </c:numCache>
            </c:numRef>
          </c:val>
        </c:ser>
        <c:marker val="1"/>
        <c:axId val="84224640"/>
        <c:axId val="84246912"/>
      </c:lineChart>
      <c:dateAx>
        <c:axId val="84224640"/>
        <c:scaling>
          <c:orientation val="minMax"/>
        </c:scaling>
        <c:axPos val="b"/>
        <c:numFmt formatCode="yyyy/m" sourceLinked="0"/>
        <c:tickLblPos val="nextTo"/>
        <c:crossAx val="84246912"/>
        <c:crosses val="autoZero"/>
        <c:auto val="1"/>
        <c:lblOffset val="100"/>
      </c:dateAx>
      <c:valAx>
        <c:axId val="84246912"/>
        <c:scaling>
          <c:orientation val="minMax"/>
        </c:scaling>
        <c:axPos val="l"/>
        <c:majorGridlines/>
        <c:numFmt formatCode="0.0%" sourceLinked="1"/>
        <c:tickLblPos val="nextTo"/>
        <c:crossAx val="84224640"/>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事業用有形固定資産</a:t>
            </a:r>
            <a:r>
              <a:rPr lang="en-US" altLang="ja-JP"/>
              <a:t>/</a:t>
            </a:r>
            <a:r>
              <a:rPr lang="ja-JP" altLang="en-US"/>
              <a:t>売上高</a:t>
            </a:r>
            <a:endParaRPr lang="en-US" altLang="en-US"/>
          </a:p>
        </c:rich>
      </c:tx>
    </c:title>
    <c:plotArea>
      <c:layout/>
      <c:lineChart>
        <c:grouping val="standard"/>
        <c:ser>
          <c:idx val="0"/>
          <c:order val="0"/>
          <c:tx>
            <c:strRef>
              <c:f>'3-48'!$A$16</c:f>
              <c:strCache>
                <c:ptCount val="1"/>
                <c:pt idx="0">
                  <c:v>事業用有形固定資産/売上高</c:v>
                </c:pt>
              </c:strCache>
            </c:strRef>
          </c:tx>
          <c:cat>
            <c:numRef>
              <c:f>'3-48'!$B$4:$F$4</c:f>
              <c:numCache>
                <c:formatCode>yyyy/m</c:formatCode>
                <c:ptCount val="5"/>
                <c:pt idx="0">
                  <c:v>39479</c:v>
                </c:pt>
                <c:pt idx="1">
                  <c:v>39845</c:v>
                </c:pt>
                <c:pt idx="2">
                  <c:v>40210</c:v>
                </c:pt>
                <c:pt idx="3">
                  <c:v>40575</c:v>
                </c:pt>
                <c:pt idx="4">
                  <c:v>40940</c:v>
                </c:pt>
              </c:numCache>
            </c:numRef>
          </c:cat>
          <c:val>
            <c:numRef>
              <c:f>'3-48'!$B$16:$F$16</c:f>
              <c:numCache>
                <c:formatCode>0.0%</c:formatCode>
                <c:ptCount val="5"/>
                <c:pt idx="0">
                  <c:v>4.1357298386551437E-2</c:v>
                </c:pt>
                <c:pt idx="1">
                  <c:v>3.440401360936509E-2</c:v>
                </c:pt>
                <c:pt idx="2">
                  <c:v>3.0660087629499202E-2</c:v>
                </c:pt>
                <c:pt idx="3">
                  <c:v>5.8606329030247512E-2</c:v>
                </c:pt>
                <c:pt idx="4">
                  <c:v>7.5414138956004795E-2</c:v>
                </c:pt>
              </c:numCache>
            </c:numRef>
          </c:val>
        </c:ser>
        <c:marker val="1"/>
        <c:axId val="84262272"/>
        <c:axId val="84284544"/>
      </c:lineChart>
      <c:dateAx>
        <c:axId val="84262272"/>
        <c:scaling>
          <c:orientation val="minMax"/>
        </c:scaling>
        <c:axPos val="b"/>
        <c:numFmt formatCode="yyyy/m" sourceLinked="0"/>
        <c:tickLblPos val="nextTo"/>
        <c:crossAx val="84284544"/>
        <c:crosses val="autoZero"/>
        <c:auto val="1"/>
        <c:lblOffset val="100"/>
      </c:dateAx>
      <c:valAx>
        <c:axId val="84284544"/>
        <c:scaling>
          <c:orientation val="minMax"/>
        </c:scaling>
        <c:axPos val="l"/>
        <c:majorGridlines/>
        <c:numFmt formatCode="0.0%" sourceLinked="1"/>
        <c:tickLblPos val="nextTo"/>
        <c:crossAx val="84262272"/>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事業用その他の資産</a:t>
            </a:r>
            <a:r>
              <a:rPr lang="en-US" altLang="ja-JP"/>
              <a:t>/</a:t>
            </a:r>
            <a:r>
              <a:rPr lang="ja-JP" altLang="en-US"/>
              <a:t>売上高</a:t>
            </a:r>
            <a:endParaRPr lang="en-US" altLang="en-US"/>
          </a:p>
        </c:rich>
      </c:tx>
    </c:title>
    <c:plotArea>
      <c:layout/>
      <c:lineChart>
        <c:grouping val="standard"/>
        <c:ser>
          <c:idx val="0"/>
          <c:order val="0"/>
          <c:tx>
            <c:strRef>
              <c:f>'3-48'!$A$17</c:f>
              <c:strCache>
                <c:ptCount val="1"/>
                <c:pt idx="0">
                  <c:v>事業用その他の資産/売上高</c:v>
                </c:pt>
              </c:strCache>
            </c:strRef>
          </c:tx>
          <c:cat>
            <c:numRef>
              <c:f>'3-48'!$B$4:$F$4</c:f>
              <c:numCache>
                <c:formatCode>yyyy/m</c:formatCode>
                <c:ptCount val="5"/>
                <c:pt idx="0">
                  <c:v>39479</c:v>
                </c:pt>
                <c:pt idx="1">
                  <c:v>39845</c:v>
                </c:pt>
                <c:pt idx="2">
                  <c:v>40210</c:v>
                </c:pt>
                <c:pt idx="3">
                  <c:v>40575</c:v>
                </c:pt>
                <c:pt idx="4">
                  <c:v>40940</c:v>
                </c:pt>
              </c:numCache>
            </c:numRef>
          </c:cat>
          <c:val>
            <c:numRef>
              <c:f>'3-48'!$B$17:$F$17</c:f>
              <c:numCache>
                <c:formatCode>0.0%</c:formatCode>
                <c:ptCount val="5"/>
                <c:pt idx="0">
                  <c:v>9.256028455119622E-2</c:v>
                </c:pt>
                <c:pt idx="1">
                  <c:v>9.6315091401879938E-2</c:v>
                </c:pt>
                <c:pt idx="2">
                  <c:v>9.6474345849883292E-2</c:v>
                </c:pt>
                <c:pt idx="3">
                  <c:v>9.8467320786076507E-2</c:v>
                </c:pt>
                <c:pt idx="4">
                  <c:v>9.7629021884614711E-2</c:v>
                </c:pt>
              </c:numCache>
            </c:numRef>
          </c:val>
        </c:ser>
        <c:marker val="1"/>
        <c:axId val="84332928"/>
        <c:axId val="84334464"/>
      </c:lineChart>
      <c:dateAx>
        <c:axId val="84332928"/>
        <c:scaling>
          <c:orientation val="minMax"/>
        </c:scaling>
        <c:axPos val="b"/>
        <c:numFmt formatCode="yyyy/m" sourceLinked="0"/>
        <c:tickLblPos val="nextTo"/>
        <c:crossAx val="84334464"/>
        <c:crosses val="autoZero"/>
        <c:auto val="1"/>
        <c:lblOffset val="100"/>
      </c:dateAx>
      <c:valAx>
        <c:axId val="84334464"/>
        <c:scaling>
          <c:orientation val="minMax"/>
        </c:scaling>
        <c:axPos val="l"/>
        <c:majorGridlines/>
        <c:numFmt formatCode="0.0%" sourceLinked="1"/>
        <c:tickLblPos val="nextTo"/>
        <c:crossAx val="84332928"/>
        <c:crosses val="autoZero"/>
        <c:crossBetween val="between"/>
      </c:valAx>
    </c:plotArea>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税引前</a:t>
            </a:r>
            <a:r>
              <a:rPr lang="en-US" altLang="ja-JP" sz="1200"/>
              <a:t>ROIC</a:t>
            </a:r>
            <a:endParaRPr lang="ja-JP" altLang="en-US" sz="1200"/>
          </a:p>
        </c:rich>
      </c:tx>
    </c:title>
    <c:plotArea>
      <c:layout/>
      <c:lineChart>
        <c:grouping val="standard"/>
        <c:ser>
          <c:idx val="0"/>
          <c:order val="0"/>
          <c:tx>
            <c:strRef>
              <c:f>'3-50'!$A$3</c:f>
              <c:strCache>
                <c:ptCount val="1"/>
                <c:pt idx="0">
                  <c:v>ユナイテッドアローズ</c:v>
                </c:pt>
              </c:strCache>
            </c:strRef>
          </c:tx>
          <c:cat>
            <c:strRef>
              <c:f>'3-50'!$B$2:$F$2</c:f>
              <c:strCache>
                <c:ptCount val="5"/>
                <c:pt idx="0">
                  <c:v>FY1</c:v>
                </c:pt>
                <c:pt idx="1">
                  <c:v>FY2</c:v>
                </c:pt>
                <c:pt idx="2">
                  <c:v>FY3</c:v>
                </c:pt>
                <c:pt idx="3">
                  <c:v>FY4</c:v>
                </c:pt>
                <c:pt idx="4">
                  <c:v>FY5</c:v>
                </c:pt>
              </c:strCache>
            </c:strRef>
          </c:cat>
          <c:val>
            <c:numRef>
              <c:f>'3-50'!$B$3:$F$3</c:f>
              <c:numCache>
                <c:formatCode>0.0%</c:formatCode>
                <c:ptCount val="5"/>
                <c:pt idx="0">
                  <c:v>0.19336534521262932</c:v>
                </c:pt>
                <c:pt idx="1">
                  <c:v>0.14654002713704206</c:v>
                </c:pt>
                <c:pt idx="2">
                  <c:v>0.14522431471633809</c:v>
                </c:pt>
                <c:pt idx="3">
                  <c:v>0.24575707154742096</c:v>
                </c:pt>
                <c:pt idx="4">
                  <c:v>0.32948119801354575</c:v>
                </c:pt>
              </c:numCache>
            </c:numRef>
          </c:val>
        </c:ser>
        <c:ser>
          <c:idx val="1"/>
          <c:order val="1"/>
          <c:tx>
            <c:strRef>
              <c:f>'3-50'!$A$4</c:f>
              <c:strCache>
                <c:ptCount val="1"/>
                <c:pt idx="0">
                  <c:v>ポイント</c:v>
                </c:pt>
              </c:strCache>
            </c:strRef>
          </c:tx>
          <c:cat>
            <c:strRef>
              <c:f>'3-50'!$B$2:$F$2</c:f>
              <c:strCache>
                <c:ptCount val="5"/>
                <c:pt idx="0">
                  <c:v>FY1</c:v>
                </c:pt>
                <c:pt idx="1">
                  <c:v>FY2</c:v>
                </c:pt>
                <c:pt idx="2">
                  <c:v>FY3</c:v>
                </c:pt>
                <c:pt idx="3">
                  <c:v>FY4</c:v>
                </c:pt>
                <c:pt idx="4">
                  <c:v>FY5</c:v>
                </c:pt>
              </c:strCache>
            </c:strRef>
          </c:cat>
          <c:val>
            <c:numRef>
              <c:f>'3-50'!$B$4:$F$4</c:f>
              <c:numCache>
                <c:formatCode>0.0%</c:formatCode>
                <c:ptCount val="5"/>
                <c:pt idx="0">
                  <c:v>1.3088264996970309</c:v>
                </c:pt>
                <c:pt idx="1">
                  <c:v>1.3916534321510499</c:v>
                </c:pt>
                <c:pt idx="2">
                  <c:v>1.3616233191078186</c:v>
                </c:pt>
                <c:pt idx="3">
                  <c:v>0.92166175674863227</c:v>
                </c:pt>
                <c:pt idx="4">
                  <c:v>0.62089402310396791</c:v>
                </c:pt>
              </c:numCache>
            </c:numRef>
          </c:val>
        </c:ser>
        <c:ser>
          <c:idx val="2"/>
          <c:order val="2"/>
          <c:tx>
            <c:strRef>
              <c:f>'3-50'!$A$5</c:f>
              <c:strCache>
                <c:ptCount val="1"/>
                <c:pt idx="0">
                  <c:v>ファーストリテイリング</c:v>
                </c:pt>
              </c:strCache>
            </c:strRef>
          </c:tx>
          <c:cat>
            <c:strRef>
              <c:f>'3-50'!$B$2:$F$2</c:f>
              <c:strCache>
                <c:ptCount val="5"/>
                <c:pt idx="0">
                  <c:v>FY1</c:v>
                </c:pt>
                <c:pt idx="1">
                  <c:v>FY2</c:v>
                </c:pt>
                <c:pt idx="2">
                  <c:v>FY3</c:v>
                </c:pt>
                <c:pt idx="3">
                  <c:v>FY4</c:v>
                </c:pt>
                <c:pt idx="4">
                  <c:v>FY5</c:v>
                </c:pt>
              </c:strCache>
            </c:strRef>
          </c:cat>
          <c:val>
            <c:numRef>
              <c:f>'3-50'!$B$5:$F$5</c:f>
              <c:numCache>
                <c:formatCode>0.0%</c:formatCode>
                <c:ptCount val="5"/>
                <c:pt idx="0">
                  <c:v>0.50708483164740703</c:v>
                </c:pt>
                <c:pt idx="1">
                  <c:v>0.76330970356758066</c:v>
                </c:pt>
                <c:pt idx="2">
                  <c:v>0.821962463478218</c:v>
                </c:pt>
                <c:pt idx="3">
                  <c:v>0.75346244245449778</c:v>
                </c:pt>
                <c:pt idx="4">
                  <c:v>0.67744952049864604</c:v>
                </c:pt>
              </c:numCache>
            </c:numRef>
          </c:val>
        </c:ser>
        <c:marker val="1"/>
        <c:axId val="84717952"/>
        <c:axId val="84719488"/>
      </c:lineChart>
      <c:catAx>
        <c:axId val="84717952"/>
        <c:scaling>
          <c:orientation val="minMax"/>
        </c:scaling>
        <c:axPos val="b"/>
        <c:numFmt formatCode="General" sourceLinked="1"/>
        <c:tickLblPos val="nextTo"/>
        <c:crossAx val="84719488"/>
        <c:crosses val="autoZero"/>
        <c:auto val="1"/>
        <c:lblAlgn val="ctr"/>
        <c:lblOffset val="100"/>
      </c:catAx>
      <c:valAx>
        <c:axId val="84719488"/>
        <c:scaling>
          <c:orientation val="minMax"/>
        </c:scaling>
        <c:axPos val="l"/>
        <c:majorGridlines/>
        <c:numFmt formatCode="0.0%" sourceLinked="1"/>
        <c:tickLblPos val="nextTo"/>
        <c:crossAx val="84717952"/>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022" l="0.70000000000000018" r="0.70000000000000018" t="0.75000000000000022" header="0.3000000000000001" footer="0.3000000000000001"/>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営業利益</a:t>
            </a:r>
            <a:r>
              <a:rPr lang="en-US" altLang="ja-JP" sz="1200"/>
              <a:t>/</a:t>
            </a:r>
            <a:r>
              <a:rPr lang="ja-JP" altLang="en-US" sz="1200"/>
              <a:t>売上高</a:t>
            </a:r>
          </a:p>
        </c:rich>
      </c:tx>
    </c:title>
    <c:plotArea>
      <c:layout/>
      <c:lineChart>
        <c:grouping val="standard"/>
        <c:ser>
          <c:idx val="0"/>
          <c:order val="0"/>
          <c:tx>
            <c:strRef>
              <c:f>'3-50'!$A$9</c:f>
              <c:strCache>
                <c:ptCount val="1"/>
                <c:pt idx="0">
                  <c:v>ユナイテッドアローズ</c:v>
                </c:pt>
              </c:strCache>
            </c:strRef>
          </c:tx>
          <c:cat>
            <c:strRef>
              <c:f>'3-50'!$B$8:$F$8</c:f>
              <c:strCache>
                <c:ptCount val="5"/>
                <c:pt idx="0">
                  <c:v>FY1</c:v>
                </c:pt>
                <c:pt idx="1">
                  <c:v>FY2</c:v>
                </c:pt>
                <c:pt idx="2">
                  <c:v>FY3</c:v>
                </c:pt>
                <c:pt idx="3">
                  <c:v>FY4</c:v>
                </c:pt>
                <c:pt idx="4">
                  <c:v>FY5</c:v>
                </c:pt>
              </c:strCache>
            </c:strRef>
          </c:cat>
          <c:val>
            <c:numRef>
              <c:f>'3-50'!$B$9:$F$9</c:f>
              <c:numCache>
                <c:formatCode>0.0%</c:formatCode>
                <c:ptCount val="5"/>
                <c:pt idx="0">
                  <c:v>6.8276540064524174E-2</c:v>
                </c:pt>
                <c:pt idx="1">
                  <c:v>5.422707588024854E-2</c:v>
                </c:pt>
                <c:pt idx="2">
                  <c:v>5.9194769112856871E-2</c:v>
                </c:pt>
                <c:pt idx="3">
                  <c:v>8.1538240717227373E-2</c:v>
                </c:pt>
                <c:pt idx="4">
                  <c:v>9.9890252028377688E-2</c:v>
                </c:pt>
              </c:numCache>
            </c:numRef>
          </c:val>
        </c:ser>
        <c:ser>
          <c:idx val="1"/>
          <c:order val="1"/>
          <c:tx>
            <c:strRef>
              <c:f>'3-50'!$A$10</c:f>
              <c:strCache>
                <c:ptCount val="1"/>
                <c:pt idx="0">
                  <c:v>ポイント</c:v>
                </c:pt>
              </c:strCache>
            </c:strRef>
          </c:tx>
          <c:cat>
            <c:strRef>
              <c:f>'3-50'!$B$8:$F$8</c:f>
              <c:strCache>
                <c:ptCount val="5"/>
                <c:pt idx="0">
                  <c:v>FY1</c:v>
                </c:pt>
                <c:pt idx="1">
                  <c:v>FY2</c:v>
                </c:pt>
                <c:pt idx="2">
                  <c:v>FY3</c:v>
                </c:pt>
                <c:pt idx="3">
                  <c:v>FY4</c:v>
                </c:pt>
                <c:pt idx="4">
                  <c:v>FY5</c:v>
                </c:pt>
              </c:strCache>
            </c:strRef>
          </c:cat>
          <c:val>
            <c:numRef>
              <c:f>'3-50'!$B$10:$F$10</c:f>
              <c:numCache>
                <c:formatCode>0.0%</c:formatCode>
                <c:ptCount val="5"/>
                <c:pt idx="0">
                  <c:v>0.17527488132429911</c:v>
                </c:pt>
                <c:pt idx="1">
                  <c:v>0.18191569113661266</c:v>
                </c:pt>
                <c:pt idx="2">
                  <c:v>0.17310920928708898</c:v>
                </c:pt>
                <c:pt idx="3">
                  <c:v>0.14476877602863267</c:v>
                </c:pt>
                <c:pt idx="4">
                  <c:v>0.10744146430495924</c:v>
                </c:pt>
              </c:numCache>
            </c:numRef>
          </c:val>
        </c:ser>
        <c:ser>
          <c:idx val="2"/>
          <c:order val="2"/>
          <c:tx>
            <c:strRef>
              <c:f>'3-50'!$A$11</c:f>
              <c:strCache>
                <c:ptCount val="1"/>
                <c:pt idx="0">
                  <c:v>ファーストリテイリング</c:v>
                </c:pt>
              </c:strCache>
            </c:strRef>
          </c:tx>
          <c:cat>
            <c:strRef>
              <c:f>'3-50'!$B$8:$F$8</c:f>
              <c:strCache>
                <c:ptCount val="5"/>
                <c:pt idx="0">
                  <c:v>FY1</c:v>
                </c:pt>
                <c:pt idx="1">
                  <c:v>FY2</c:v>
                </c:pt>
                <c:pt idx="2">
                  <c:v>FY3</c:v>
                </c:pt>
                <c:pt idx="3">
                  <c:v>FY4</c:v>
                </c:pt>
                <c:pt idx="4">
                  <c:v>FY5</c:v>
                </c:pt>
              </c:strCache>
            </c:strRef>
          </c:cat>
          <c:val>
            <c:numRef>
              <c:f>'3-50'!$B$11:$F$11</c:f>
              <c:numCache>
                <c:formatCode>0.0%</c:formatCode>
                <c:ptCount val="5"/>
                <c:pt idx="0">
                  <c:v>0.14919063996821558</c:v>
                </c:pt>
                <c:pt idx="1">
                  <c:v>0.1585885849501418</c:v>
                </c:pt>
                <c:pt idx="2">
                  <c:v>0.16246466972095369</c:v>
                </c:pt>
                <c:pt idx="3">
                  <c:v>0.14185060260937724</c:v>
                </c:pt>
                <c:pt idx="4">
                  <c:v>0.13616369233817432</c:v>
                </c:pt>
              </c:numCache>
            </c:numRef>
          </c:val>
        </c:ser>
        <c:marker val="1"/>
        <c:axId val="84757504"/>
        <c:axId val="84759296"/>
      </c:lineChart>
      <c:catAx>
        <c:axId val="84757504"/>
        <c:scaling>
          <c:orientation val="minMax"/>
        </c:scaling>
        <c:axPos val="b"/>
        <c:numFmt formatCode="General" sourceLinked="1"/>
        <c:tickLblPos val="nextTo"/>
        <c:crossAx val="84759296"/>
        <c:crosses val="autoZero"/>
        <c:auto val="1"/>
        <c:lblAlgn val="ctr"/>
        <c:lblOffset val="100"/>
      </c:catAx>
      <c:valAx>
        <c:axId val="84759296"/>
        <c:scaling>
          <c:orientation val="minMax"/>
        </c:scaling>
        <c:axPos val="l"/>
        <c:majorGridlines/>
        <c:numFmt formatCode="0.0%" sourceLinked="1"/>
        <c:tickLblPos val="nextTo"/>
        <c:crossAx val="84757504"/>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044" l="0.7000000000000004" r="0.7000000000000004" t="0.75000000000000044"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売上原価</a:t>
            </a:r>
            <a:r>
              <a:rPr lang="en-US" sz="1200"/>
              <a:t>/</a:t>
            </a:r>
            <a:r>
              <a:rPr lang="ja-JP" sz="1200"/>
              <a:t>売上高</a:t>
            </a:r>
            <a:endParaRPr lang="en-US" sz="1200"/>
          </a:p>
        </c:rich>
      </c:tx>
    </c:title>
    <c:plotArea>
      <c:layout/>
      <c:lineChart>
        <c:grouping val="standard"/>
        <c:ser>
          <c:idx val="0"/>
          <c:order val="0"/>
          <c:tx>
            <c:strRef>
              <c:f>'3-43,3-44'!$A$10</c:f>
              <c:strCache>
                <c:ptCount val="1"/>
                <c:pt idx="0">
                  <c:v>売上原価（減価償却費除く）/売上高</c:v>
                </c:pt>
              </c:strCache>
            </c:strRef>
          </c:tx>
          <c:cat>
            <c:numRef>
              <c:f>'3-43,3-44'!$B$4:$F$4</c:f>
              <c:numCache>
                <c:formatCode>yyyy/m</c:formatCode>
                <c:ptCount val="5"/>
                <c:pt idx="0">
                  <c:v>39508</c:v>
                </c:pt>
                <c:pt idx="1">
                  <c:v>39873</c:v>
                </c:pt>
                <c:pt idx="2">
                  <c:v>40238</c:v>
                </c:pt>
                <c:pt idx="3">
                  <c:v>40603</c:v>
                </c:pt>
                <c:pt idx="4">
                  <c:v>40969</c:v>
                </c:pt>
              </c:numCache>
            </c:numRef>
          </c:cat>
          <c:val>
            <c:numRef>
              <c:f>'3-43,3-44'!$B$10:$F$10</c:f>
              <c:numCache>
                <c:formatCode>0.0%</c:formatCode>
                <c:ptCount val="5"/>
                <c:pt idx="0">
                  <c:v>0.48919289403359134</c:v>
                </c:pt>
                <c:pt idx="1">
                  <c:v>0.48977593673507813</c:v>
                </c:pt>
                <c:pt idx="2">
                  <c:v>0.48667129718336843</c:v>
                </c:pt>
                <c:pt idx="3">
                  <c:v>0.47000695586887636</c:v>
                </c:pt>
                <c:pt idx="4">
                  <c:v>0.45457217888919377</c:v>
                </c:pt>
              </c:numCache>
            </c:numRef>
          </c:val>
        </c:ser>
        <c:marker val="1"/>
        <c:axId val="51624576"/>
        <c:axId val="51634560"/>
      </c:lineChart>
      <c:dateAx>
        <c:axId val="51624576"/>
        <c:scaling>
          <c:orientation val="minMax"/>
        </c:scaling>
        <c:axPos val="b"/>
        <c:numFmt formatCode="yyyy/m" sourceLinked="0"/>
        <c:tickLblPos val="nextTo"/>
        <c:crossAx val="51634560"/>
        <c:crosses val="autoZero"/>
        <c:auto val="1"/>
        <c:lblOffset val="100"/>
      </c:dateAx>
      <c:valAx>
        <c:axId val="51634560"/>
        <c:scaling>
          <c:orientation val="minMax"/>
        </c:scaling>
        <c:axPos val="l"/>
        <c:majorGridlines/>
        <c:numFmt formatCode="0.0%" sourceLinked="1"/>
        <c:tickLblPos val="nextTo"/>
        <c:crossAx val="51624576"/>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売上高</a:t>
            </a:r>
            <a:r>
              <a:rPr lang="en-US" altLang="ja-JP" sz="1200"/>
              <a:t>/</a:t>
            </a:r>
            <a:r>
              <a:rPr lang="ja-JP" altLang="en-US" sz="1200"/>
              <a:t>事業投下資産</a:t>
            </a:r>
          </a:p>
        </c:rich>
      </c:tx>
    </c:title>
    <c:plotArea>
      <c:layout/>
      <c:lineChart>
        <c:grouping val="standard"/>
        <c:ser>
          <c:idx val="0"/>
          <c:order val="0"/>
          <c:tx>
            <c:strRef>
              <c:f>'3-50'!$A$33</c:f>
              <c:strCache>
                <c:ptCount val="1"/>
                <c:pt idx="0">
                  <c:v>ユナイテッドアローズ</c:v>
                </c:pt>
              </c:strCache>
            </c:strRef>
          </c:tx>
          <c:cat>
            <c:strRef>
              <c:f>'3-50'!$B$32:$F$32</c:f>
              <c:strCache>
                <c:ptCount val="5"/>
                <c:pt idx="0">
                  <c:v>FY1</c:v>
                </c:pt>
                <c:pt idx="1">
                  <c:v>FY2</c:v>
                </c:pt>
                <c:pt idx="2">
                  <c:v>FY3</c:v>
                </c:pt>
                <c:pt idx="3">
                  <c:v>FY4</c:v>
                </c:pt>
                <c:pt idx="4">
                  <c:v>FY5</c:v>
                </c:pt>
              </c:strCache>
            </c:strRef>
          </c:cat>
          <c:val>
            <c:numRef>
              <c:f>'3-50'!$B$33:$F$33</c:f>
              <c:numCache>
                <c:formatCode>#,##0.0;[Red]\-#,##0.0</c:formatCode>
                <c:ptCount val="5"/>
                <c:pt idx="0">
                  <c:v>2.8320905691748739</c:v>
                </c:pt>
                <c:pt idx="1">
                  <c:v>2.7023405698778835</c:v>
                </c:pt>
                <c:pt idx="2">
                  <c:v>2.4533301994887915</c:v>
                </c:pt>
                <c:pt idx="3">
                  <c:v>3.0140099833610647</c:v>
                </c:pt>
                <c:pt idx="4">
                  <c:v>3.2984319422874608</c:v>
                </c:pt>
              </c:numCache>
            </c:numRef>
          </c:val>
        </c:ser>
        <c:ser>
          <c:idx val="1"/>
          <c:order val="1"/>
          <c:tx>
            <c:strRef>
              <c:f>'3-50'!$A$34</c:f>
              <c:strCache>
                <c:ptCount val="1"/>
                <c:pt idx="0">
                  <c:v>ポイント</c:v>
                </c:pt>
              </c:strCache>
            </c:strRef>
          </c:tx>
          <c:cat>
            <c:strRef>
              <c:f>'3-50'!$B$32:$F$32</c:f>
              <c:strCache>
                <c:ptCount val="5"/>
                <c:pt idx="0">
                  <c:v>FY1</c:v>
                </c:pt>
                <c:pt idx="1">
                  <c:v>FY2</c:v>
                </c:pt>
                <c:pt idx="2">
                  <c:v>FY3</c:v>
                </c:pt>
                <c:pt idx="3">
                  <c:v>FY4</c:v>
                </c:pt>
                <c:pt idx="4">
                  <c:v>FY5</c:v>
                </c:pt>
              </c:strCache>
            </c:strRef>
          </c:cat>
          <c:val>
            <c:numRef>
              <c:f>'3-50'!$B$34:$F$34</c:f>
              <c:numCache>
                <c:formatCode>#,##0.0;[Red]\-#,##0.0</c:formatCode>
                <c:ptCount val="5"/>
                <c:pt idx="0">
                  <c:v>7.4672793375075743</c:v>
                </c:pt>
                <c:pt idx="1">
                  <c:v>7.6499911769895892</c:v>
                </c:pt>
                <c:pt idx="2">
                  <c:v>7.8656896690554792</c:v>
                </c:pt>
                <c:pt idx="3">
                  <c:v>6.3664402092226293</c:v>
                </c:pt>
                <c:pt idx="4">
                  <c:v>5.7789050728277251</c:v>
                </c:pt>
              </c:numCache>
            </c:numRef>
          </c:val>
        </c:ser>
        <c:ser>
          <c:idx val="2"/>
          <c:order val="2"/>
          <c:tx>
            <c:strRef>
              <c:f>'3-50'!$A$35</c:f>
              <c:strCache>
                <c:ptCount val="1"/>
                <c:pt idx="0">
                  <c:v>ファーストリテイリング</c:v>
                </c:pt>
              </c:strCache>
            </c:strRef>
          </c:tx>
          <c:cat>
            <c:strRef>
              <c:f>'3-50'!$B$32:$F$32</c:f>
              <c:strCache>
                <c:ptCount val="5"/>
                <c:pt idx="0">
                  <c:v>FY1</c:v>
                </c:pt>
                <c:pt idx="1">
                  <c:v>FY2</c:v>
                </c:pt>
                <c:pt idx="2">
                  <c:v>FY3</c:v>
                </c:pt>
                <c:pt idx="3">
                  <c:v>FY4</c:v>
                </c:pt>
                <c:pt idx="4">
                  <c:v>FY5</c:v>
                </c:pt>
              </c:strCache>
            </c:strRef>
          </c:cat>
          <c:val>
            <c:numRef>
              <c:f>'3-50'!$B$35:$F$35</c:f>
              <c:numCache>
                <c:formatCode>#,##0.0;[Red]\-#,##0.0</c:formatCode>
                <c:ptCount val="5"/>
                <c:pt idx="0">
                  <c:v>3.398905130747071</c:v>
                </c:pt>
                <c:pt idx="1">
                  <c:v>4.8131440469536644</c:v>
                </c:pt>
                <c:pt idx="2">
                  <c:v>5.0593305294622235</c:v>
                </c:pt>
                <c:pt idx="3">
                  <c:v>5.3116619076293521</c:v>
                </c:pt>
                <c:pt idx="4">
                  <c:v>4.975258153371322</c:v>
                </c:pt>
              </c:numCache>
            </c:numRef>
          </c:val>
        </c:ser>
        <c:marker val="1"/>
        <c:axId val="84801408"/>
        <c:axId val="84802944"/>
      </c:lineChart>
      <c:catAx>
        <c:axId val="84801408"/>
        <c:scaling>
          <c:orientation val="minMax"/>
        </c:scaling>
        <c:axPos val="b"/>
        <c:numFmt formatCode="General" sourceLinked="1"/>
        <c:tickLblPos val="nextTo"/>
        <c:crossAx val="84802944"/>
        <c:crosses val="autoZero"/>
        <c:auto val="1"/>
        <c:lblAlgn val="ctr"/>
        <c:lblOffset val="100"/>
      </c:catAx>
      <c:valAx>
        <c:axId val="84802944"/>
        <c:scaling>
          <c:orientation val="minMax"/>
        </c:scaling>
        <c:axPos val="l"/>
        <c:majorGridlines/>
        <c:numFmt formatCode="#,##0.0;[Red]\-#,##0.0" sourceLinked="1"/>
        <c:tickLblPos val="nextTo"/>
        <c:crossAx val="84801408"/>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売上原価</a:t>
            </a:r>
            <a:r>
              <a:rPr lang="en-US" altLang="ja-JP" sz="1200"/>
              <a:t>/</a:t>
            </a:r>
            <a:r>
              <a:rPr lang="ja-JP" altLang="en-US" sz="1200"/>
              <a:t>売上高</a:t>
            </a:r>
          </a:p>
        </c:rich>
      </c:tx>
    </c:title>
    <c:plotArea>
      <c:layout/>
      <c:lineChart>
        <c:grouping val="standard"/>
        <c:ser>
          <c:idx val="0"/>
          <c:order val="0"/>
          <c:tx>
            <c:strRef>
              <c:f>'3-50'!$A$15</c:f>
              <c:strCache>
                <c:ptCount val="1"/>
                <c:pt idx="0">
                  <c:v>ユナイテッドアローズ</c:v>
                </c:pt>
              </c:strCache>
            </c:strRef>
          </c:tx>
          <c:cat>
            <c:strRef>
              <c:f>'3-50'!$B$14:$F$14</c:f>
              <c:strCache>
                <c:ptCount val="5"/>
                <c:pt idx="0">
                  <c:v>FY1</c:v>
                </c:pt>
                <c:pt idx="1">
                  <c:v>FY2</c:v>
                </c:pt>
                <c:pt idx="2">
                  <c:v>FY3</c:v>
                </c:pt>
                <c:pt idx="3">
                  <c:v>FY4</c:v>
                </c:pt>
                <c:pt idx="4">
                  <c:v>FY5</c:v>
                </c:pt>
              </c:strCache>
            </c:strRef>
          </c:cat>
          <c:val>
            <c:numRef>
              <c:f>'3-50'!$B$15:$F$15</c:f>
              <c:numCache>
                <c:formatCode>0.0%</c:formatCode>
                <c:ptCount val="5"/>
                <c:pt idx="0">
                  <c:v>0.48919289403359134</c:v>
                </c:pt>
                <c:pt idx="1">
                  <c:v>0.48977593673507813</c:v>
                </c:pt>
                <c:pt idx="2">
                  <c:v>0.48667129718336843</c:v>
                </c:pt>
                <c:pt idx="3">
                  <c:v>0.47000695586887636</c:v>
                </c:pt>
                <c:pt idx="4">
                  <c:v>0.45457217888919377</c:v>
                </c:pt>
              </c:numCache>
            </c:numRef>
          </c:val>
        </c:ser>
        <c:ser>
          <c:idx val="1"/>
          <c:order val="1"/>
          <c:tx>
            <c:strRef>
              <c:f>'3-50'!$A$16</c:f>
              <c:strCache>
                <c:ptCount val="1"/>
                <c:pt idx="0">
                  <c:v>ポイント</c:v>
                </c:pt>
              </c:strCache>
            </c:strRef>
          </c:tx>
          <c:cat>
            <c:strRef>
              <c:f>'3-50'!$B$14:$F$14</c:f>
              <c:strCache>
                <c:ptCount val="5"/>
                <c:pt idx="0">
                  <c:v>FY1</c:v>
                </c:pt>
                <c:pt idx="1">
                  <c:v>FY2</c:v>
                </c:pt>
                <c:pt idx="2">
                  <c:v>FY3</c:v>
                </c:pt>
                <c:pt idx="3">
                  <c:v>FY4</c:v>
                </c:pt>
                <c:pt idx="4">
                  <c:v>FY5</c:v>
                </c:pt>
              </c:strCache>
            </c:strRef>
          </c:cat>
          <c:val>
            <c:numRef>
              <c:f>'3-50'!$B$16:$F$16</c:f>
              <c:numCache>
                <c:formatCode>0.0%</c:formatCode>
                <c:ptCount val="5"/>
                <c:pt idx="0">
                  <c:v>0.3955045238771453</c:v>
                </c:pt>
                <c:pt idx="1">
                  <c:v>0.39479845452972723</c:v>
                </c:pt>
                <c:pt idx="2">
                  <c:v>0.39484460095819174</c:v>
                </c:pt>
                <c:pt idx="3">
                  <c:v>0.40166016639437924</c:v>
                </c:pt>
                <c:pt idx="4">
                  <c:v>0.41292217837959988</c:v>
                </c:pt>
              </c:numCache>
            </c:numRef>
          </c:val>
        </c:ser>
        <c:ser>
          <c:idx val="2"/>
          <c:order val="2"/>
          <c:tx>
            <c:strRef>
              <c:f>'3-50'!$A$17</c:f>
              <c:strCache>
                <c:ptCount val="1"/>
                <c:pt idx="0">
                  <c:v>ファーストリテイリング</c:v>
                </c:pt>
              </c:strCache>
            </c:strRef>
          </c:tx>
          <c:cat>
            <c:strRef>
              <c:f>'3-50'!$B$14:$F$14</c:f>
              <c:strCache>
                <c:ptCount val="5"/>
                <c:pt idx="0">
                  <c:v>FY1</c:v>
                </c:pt>
                <c:pt idx="1">
                  <c:v>FY2</c:v>
                </c:pt>
                <c:pt idx="2">
                  <c:v>FY3</c:v>
                </c:pt>
                <c:pt idx="3">
                  <c:v>FY4</c:v>
                </c:pt>
                <c:pt idx="4">
                  <c:v>FY5</c:v>
                </c:pt>
              </c:strCache>
            </c:strRef>
          </c:cat>
          <c:val>
            <c:numRef>
              <c:f>'3-50'!$B$17:$F$17</c:f>
              <c:numCache>
                <c:formatCode>0.0%</c:formatCode>
                <c:ptCount val="5"/>
                <c:pt idx="0">
                  <c:v>0.49922158884544487</c:v>
                </c:pt>
                <c:pt idx="1">
                  <c:v>0.50145027392441055</c:v>
                </c:pt>
                <c:pt idx="2">
                  <c:v>0.48346180893483276</c:v>
                </c:pt>
                <c:pt idx="3">
                  <c:v>0.48099162673447521</c:v>
                </c:pt>
                <c:pt idx="4">
                  <c:v>0.48801241346486207</c:v>
                </c:pt>
              </c:numCache>
            </c:numRef>
          </c:val>
        </c:ser>
        <c:marker val="1"/>
        <c:axId val="84845312"/>
        <c:axId val="84846848"/>
      </c:lineChart>
      <c:catAx>
        <c:axId val="84845312"/>
        <c:scaling>
          <c:orientation val="minMax"/>
        </c:scaling>
        <c:axPos val="b"/>
        <c:numFmt formatCode="General" sourceLinked="1"/>
        <c:tickLblPos val="nextTo"/>
        <c:crossAx val="84846848"/>
        <c:crosses val="autoZero"/>
        <c:auto val="1"/>
        <c:lblAlgn val="ctr"/>
        <c:lblOffset val="100"/>
      </c:catAx>
      <c:valAx>
        <c:axId val="84846848"/>
        <c:scaling>
          <c:orientation val="minMax"/>
          <c:min val="0.30000000000000016"/>
        </c:scaling>
        <c:axPos val="l"/>
        <c:majorGridlines/>
        <c:numFmt formatCode="0.0%" sourceLinked="1"/>
        <c:tickLblPos val="nextTo"/>
        <c:crossAx val="84845312"/>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減価償却費</a:t>
            </a:r>
            <a:r>
              <a:rPr lang="en-US" altLang="ja-JP" sz="1200"/>
              <a:t>/</a:t>
            </a:r>
            <a:r>
              <a:rPr lang="ja-JP" altLang="en-US" sz="1200"/>
              <a:t>売上高</a:t>
            </a:r>
          </a:p>
        </c:rich>
      </c:tx>
    </c:title>
    <c:plotArea>
      <c:layout/>
      <c:lineChart>
        <c:grouping val="standard"/>
        <c:ser>
          <c:idx val="0"/>
          <c:order val="0"/>
          <c:tx>
            <c:strRef>
              <c:f>'3-50'!$A$21</c:f>
              <c:strCache>
                <c:ptCount val="1"/>
                <c:pt idx="0">
                  <c:v>ユナイテッドアローズ</c:v>
                </c:pt>
              </c:strCache>
            </c:strRef>
          </c:tx>
          <c:cat>
            <c:strRef>
              <c:f>'3-50'!$B$20:$F$20</c:f>
              <c:strCache>
                <c:ptCount val="5"/>
                <c:pt idx="0">
                  <c:v>FY1</c:v>
                </c:pt>
                <c:pt idx="1">
                  <c:v>FY2</c:v>
                </c:pt>
                <c:pt idx="2">
                  <c:v>FY3</c:v>
                </c:pt>
                <c:pt idx="3">
                  <c:v>FY4</c:v>
                </c:pt>
                <c:pt idx="4">
                  <c:v>FY5</c:v>
                </c:pt>
              </c:strCache>
            </c:strRef>
          </c:cat>
          <c:val>
            <c:numRef>
              <c:f>'3-50'!$B$21:$F$21</c:f>
              <c:numCache>
                <c:formatCode>0.0%</c:formatCode>
                <c:ptCount val="5"/>
                <c:pt idx="0">
                  <c:v>1.6352584428351864E-2</c:v>
                </c:pt>
                <c:pt idx="1">
                  <c:v>1.9004581685809326E-2</c:v>
                </c:pt>
                <c:pt idx="2">
                  <c:v>2.3280321900747268E-2</c:v>
                </c:pt>
                <c:pt idx="3">
                  <c:v>2.1088427863223326E-2</c:v>
                </c:pt>
                <c:pt idx="4">
                  <c:v>1.7794849684474583E-2</c:v>
                </c:pt>
              </c:numCache>
            </c:numRef>
          </c:val>
        </c:ser>
        <c:ser>
          <c:idx val="1"/>
          <c:order val="1"/>
          <c:tx>
            <c:strRef>
              <c:f>'3-50'!$A$22</c:f>
              <c:strCache>
                <c:ptCount val="1"/>
                <c:pt idx="0">
                  <c:v>ポイント</c:v>
                </c:pt>
              </c:strCache>
            </c:strRef>
          </c:tx>
          <c:cat>
            <c:strRef>
              <c:f>'3-50'!$B$20:$F$20</c:f>
              <c:strCache>
                <c:ptCount val="5"/>
                <c:pt idx="0">
                  <c:v>FY1</c:v>
                </c:pt>
                <c:pt idx="1">
                  <c:v>FY2</c:v>
                </c:pt>
                <c:pt idx="2">
                  <c:v>FY3</c:v>
                </c:pt>
                <c:pt idx="3">
                  <c:v>FY4</c:v>
                </c:pt>
                <c:pt idx="4">
                  <c:v>FY5</c:v>
                </c:pt>
              </c:strCache>
            </c:strRef>
          </c:cat>
          <c:val>
            <c:numRef>
              <c:f>'3-50'!$B$22:$F$22</c:f>
              <c:numCache>
                <c:formatCode>0.0%</c:formatCode>
                <c:ptCount val="5"/>
                <c:pt idx="0">
                  <c:v>7.9928591715016026E-3</c:v>
                </c:pt>
                <c:pt idx="1">
                  <c:v>8.0733521711550665E-3</c:v>
                </c:pt>
                <c:pt idx="2">
                  <c:v>1.3103476516113181E-2</c:v>
                </c:pt>
                <c:pt idx="3">
                  <c:v>2.2097777945662131E-2</c:v>
                </c:pt>
                <c:pt idx="4">
                  <c:v>3.2175076917728453E-2</c:v>
                </c:pt>
              </c:numCache>
            </c:numRef>
          </c:val>
        </c:ser>
        <c:ser>
          <c:idx val="2"/>
          <c:order val="2"/>
          <c:tx>
            <c:strRef>
              <c:f>'3-50'!$A$23</c:f>
              <c:strCache>
                <c:ptCount val="1"/>
                <c:pt idx="0">
                  <c:v>ファーストリテイリング</c:v>
                </c:pt>
              </c:strCache>
            </c:strRef>
          </c:tx>
          <c:cat>
            <c:strRef>
              <c:f>'3-50'!$B$20:$F$20</c:f>
              <c:strCache>
                <c:ptCount val="5"/>
                <c:pt idx="0">
                  <c:v>FY1</c:v>
                </c:pt>
                <c:pt idx="1">
                  <c:v>FY2</c:v>
                </c:pt>
                <c:pt idx="2">
                  <c:v>FY3</c:v>
                </c:pt>
                <c:pt idx="3">
                  <c:v>FY4</c:v>
                </c:pt>
                <c:pt idx="4">
                  <c:v>FY5</c:v>
                </c:pt>
              </c:strCache>
            </c:strRef>
          </c:cat>
          <c:val>
            <c:numRef>
              <c:f>'3-50'!$B$23:$F$23</c:f>
              <c:numCache>
                <c:formatCode>0.0%</c:formatCode>
                <c:ptCount val="5"/>
                <c:pt idx="0">
                  <c:v>2.3596174275429659E-2</c:v>
                </c:pt>
                <c:pt idx="1">
                  <c:v>2.3670046989751007E-2</c:v>
                </c:pt>
                <c:pt idx="2">
                  <c:v>2.425470446520727E-2</c:v>
                </c:pt>
                <c:pt idx="3">
                  <c:v>3.090270116742996E-2</c:v>
                </c:pt>
                <c:pt idx="4">
                  <c:v>2.6098642250360463E-2</c:v>
                </c:pt>
              </c:numCache>
            </c:numRef>
          </c:val>
        </c:ser>
        <c:marker val="1"/>
        <c:axId val="84901248"/>
        <c:axId val="84907136"/>
      </c:lineChart>
      <c:catAx>
        <c:axId val="84901248"/>
        <c:scaling>
          <c:orientation val="minMax"/>
        </c:scaling>
        <c:axPos val="b"/>
        <c:numFmt formatCode="General" sourceLinked="1"/>
        <c:tickLblPos val="nextTo"/>
        <c:crossAx val="84907136"/>
        <c:crosses val="autoZero"/>
        <c:auto val="1"/>
        <c:lblAlgn val="ctr"/>
        <c:lblOffset val="100"/>
      </c:catAx>
      <c:valAx>
        <c:axId val="84907136"/>
        <c:scaling>
          <c:orientation val="minMax"/>
        </c:scaling>
        <c:axPos val="l"/>
        <c:majorGridlines/>
        <c:numFmt formatCode="0.0%" sourceLinked="1"/>
        <c:tickLblPos val="nextTo"/>
        <c:crossAx val="84901248"/>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販管費</a:t>
            </a:r>
            <a:r>
              <a:rPr lang="en-US" altLang="ja-JP" sz="1200"/>
              <a:t>(</a:t>
            </a:r>
            <a:r>
              <a:rPr lang="ja-JP" altLang="en-US" sz="1200"/>
              <a:t>減価償却費を除く）</a:t>
            </a:r>
            <a:r>
              <a:rPr lang="en-US" altLang="ja-JP" sz="1200"/>
              <a:t>/</a:t>
            </a:r>
            <a:r>
              <a:rPr lang="ja-JP" altLang="en-US" sz="1200"/>
              <a:t>売上高</a:t>
            </a:r>
          </a:p>
        </c:rich>
      </c:tx>
    </c:title>
    <c:plotArea>
      <c:layout/>
      <c:lineChart>
        <c:grouping val="standard"/>
        <c:ser>
          <c:idx val="0"/>
          <c:order val="0"/>
          <c:tx>
            <c:strRef>
              <c:f>'3-50'!$A$27</c:f>
              <c:strCache>
                <c:ptCount val="1"/>
                <c:pt idx="0">
                  <c:v>ユナイテッドアローズ</c:v>
                </c:pt>
              </c:strCache>
            </c:strRef>
          </c:tx>
          <c:cat>
            <c:strRef>
              <c:f>'3-50'!$B$26:$F$26</c:f>
              <c:strCache>
                <c:ptCount val="5"/>
                <c:pt idx="0">
                  <c:v>FY1</c:v>
                </c:pt>
                <c:pt idx="1">
                  <c:v>FY2</c:v>
                </c:pt>
                <c:pt idx="2">
                  <c:v>FY3</c:v>
                </c:pt>
                <c:pt idx="3">
                  <c:v>FY4</c:v>
                </c:pt>
                <c:pt idx="4">
                  <c:v>FY5</c:v>
                </c:pt>
              </c:strCache>
            </c:strRef>
          </c:cat>
          <c:val>
            <c:numRef>
              <c:f>'3-50'!$B$27:$F$27</c:f>
              <c:numCache>
                <c:formatCode>0.0%</c:formatCode>
                <c:ptCount val="5"/>
                <c:pt idx="0">
                  <c:v>0.42617798147353264</c:v>
                </c:pt>
                <c:pt idx="1">
                  <c:v>0.43699240569886399</c:v>
                </c:pt>
                <c:pt idx="2">
                  <c:v>0.43085361180302739</c:v>
                </c:pt>
                <c:pt idx="3">
                  <c:v>0.42736637555067297</c:v>
                </c:pt>
                <c:pt idx="4">
                  <c:v>0.427742719397954</c:v>
                </c:pt>
              </c:numCache>
            </c:numRef>
          </c:val>
        </c:ser>
        <c:ser>
          <c:idx val="1"/>
          <c:order val="1"/>
          <c:tx>
            <c:strRef>
              <c:f>'3-50'!$A$28</c:f>
              <c:strCache>
                <c:ptCount val="1"/>
                <c:pt idx="0">
                  <c:v>ポイント</c:v>
                </c:pt>
              </c:strCache>
            </c:strRef>
          </c:tx>
          <c:cat>
            <c:strRef>
              <c:f>'3-50'!$B$26:$F$26</c:f>
              <c:strCache>
                <c:ptCount val="5"/>
                <c:pt idx="0">
                  <c:v>FY1</c:v>
                </c:pt>
                <c:pt idx="1">
                  <c:v>FY2</c:v>
                </c:pt>
                <c:pt idx="2">
                  <c:v>FY3</c:v>
                </c:pt>
                <c:pt idx="3">
                  <c:v>FY4</c:v>
                </c:pt>
                <c:pt idx="4">
                  <c:v>FY5</c:v>
                </c:pt>
              </c:strCache>
            </c:strRef>
          </c:cat>
          <c:val>
            <c:numRef>
              <c:f>'3-50'!$B$28:$F$28</c:f>
              <c:numCache>
                <c:formatCode>0.0%</c:formatCode>
                <c:ptCount val="5"/>
                <c:pt idx="0">
                  <c:v>0.42121421133065551</c:v>
                </c:pt>
                <c:pt idx="1">
                  <c:v>0.41520096880226054</c:v>
                </c:pt>
                <c:pt idx="2">
                  <c:v>0.41893247614757789</c:v>
                </c:pt>
                <c:pt idx="3">
                  <c:v>0.43147327963132598</c:v>
                </c:pt>
                <c:pt idx="4">
                  <c:v>0.44745258912896102</c:v>
                </c:pt>
              </c:numCache>
            </c:numRef>
          </c:val>
        </c:ser>
        <c:ser>
          <c:idx val="2"/>
          <c:order val="2"/>
          <c:tx>
            <c:strRef>
              <c:f>'3-50'!$A$29</c:f>
              <c:strCache>
                <c:ptCount val="1"/>
                <c:pt idx="0">
                  <c:v>ファーストリテイリング</c:v>
                </c:pt>
              </c:strCache>
            </c:strRef>
          </c:tx>
          <c:cat>
            <c:strRef>
              <c:f>'3-50'!$B$26:$F$26</c:f>
              <c:strCache>
                <c:ptCount val="5"/>
                <c:pt idx="0">
                  <c:v>FY1</c:v>
                </c:pt>
                <c:pt idx="1">
                  <c:v>FY2</c:v>
                </c:pt>
                <c:pt idx="2">
                  <c:v>FY3</c:v>
                </c:pt>
                <c:pt idx="3">
                  <c:v>FY4</c:v>
                </c:pt>
                <c:pt idx="4">
                  <c:v>FY5</c:v>
                </c:pt>
              </c:strCache>
            </c:strRef>
          </c:cat>
          <c:val>
            <c:numRef>
              <c:f>'3-50'!$B$29:$F$29</c:f>
              <c:numCache>
                <c:formatCode>0.0%</c:formatCode>
                <c:ptCount val="5"/>
                <c:pt idx="0">
                  <c:v>0.32799159691090984</c:v>
                </c:pt>
                <c:pt idx="1">
                  <c:v>0.31629109413569662</c:v>
                </c:pt>
                <c:pt idx="2">
                  <c:v>0.32981881687900627</c:v>
                </c:pt>
                <c:pt idx="3">
                  <c:v>0.34625506948871759</c:v>
                </c:pt>
                <c:pt idx="4">
                  <c:v>0.34972525194660314</c:v>
                </c:pt>
              </c:numCache>
            </c:numRef>
          </c:val>
        </c:ser>
        <c:marker val="1"/>
        <c:axId val="84936960"/>
        <c:axId val="84942848"/>
      </c:lineChart>
      <c:catAx>
        <c:axId val="84936960"/>
        <c:scaling>
          <c:orientation val="minMax"/>
        </c:scaling>
        <c:axPos val="b"/>
        <c:numFmt formatCode="General" sourceLinked="1"/>
        <c:tickLblPos val="nextTo"/>
        <c:crossAx val="84942848"/>
        <c:crosses val="autoZero"/>
        <c:auto val="1"/>
        <c:lblAlgn val="ctr"/>
        <c:lblOffset val="100"/>
      </c:catAx>
      <c:valAx>
        <c:axId val="84942848"/>
        <c:scaling>
          <c:orientation val="minMax"/>
          <c:min val="0.30000000000000016"/>
        </c:scaling>
        <c:axPos val="l"/>
        <c:majorGridlines/>
        <c:numFmt formatCode="0.0%" sourceLinked="1"/>
        <c:tickLblPos val="nextTo"/>
        <c:crossAx val="84936960"/>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運転資本</a:t>
            </a:r>
            <a:r>
              <a:rPr lang="en-US" altLang="ja-JP" sz="1200"/>
              <a:t>/</a:t>
            </a:r>
            <a:r>
              <a:rPr lang="ja-JP" altLang="en-US" sz="1200"/>
              <a:t>売上高</a:t>
            </a:r>
          </a:p>
        </c:rich>
      </c:tx>
    </c:title>
    <c:plotArea>
      <c:layout/>
      <c:lineChart>
        <c:grouping val="standard"/>
        <c:ser>
          <c:idx val="0"/>
          <c:order val="0"/>
          <c:tx>
            <c:strRef>
              <c:f>'3-50'!$A$39</c:f>
              <c:strCache>
                <c:ptCount val="1"/>
                <c:pt idx="0">
                  <c:v>ユナイテッドアローズ</c:v>
                </c:pt>
              </c:strCache>
            </c:strRef>
          </c:tx>
          <c:cat>
            <c:strRef>
              <c:f>'3-50'!$B$38:$F$38</c:f>
              <c:strCache>
                <c:ptCount val="5"/>
                <c:pt idx="0">
                  <c:v>FY1</c:v>
                </c:pt>
                <c:pt idx="1">
                  <c:v>FY2</c:v>
                </c:pt>
                <c:pt idx="2">
                  <c:v>FY3</c:v>
                </c:pt>
                <c:pt idx="3">
                  <c:v>FY4</c:v>
                </c:pt>
                <c:pt idx="4">
                  <c:v>FY5</c:v>
                </c:pt>
              </c:strCache>
            </c:strRef>
          </c:cat>
          <c:val>
            <c:numRef>
              <c:f>'3-50'!$B$39:$F$39</c:f>
              <c:numCache>
                <c:formatCode>0.0%</c:formatCode>
                <c:ptCount val="5"/>
                <c:pt idx="0">
                  <c:v>0.15812506057794826</c:v>
                </c:pt>
                <c:pt idx="1">
                  <c:v>0.17837193246720642</c:v>
                </c:pt>
                <c:pt idx="2">
                  <c:v>0.21119946349875454</c:v>
                </c:pt>
                <c:pt idx="3">
                  <c:v>0.15546918991730244</c:v>
                </c:pt>
                <c:pt idx="4">
                  <c:v>0.14347146552737819</c:v>
                </c:pt>
              </c:numCache>
            </c:numRef>
          </c:val>
        </c:ser>
        <c:ser>
          <c:idx val="1"/>
          <c:order val="1"/>
          <c:tx>
            <c:strRef>
              <c:f>'3-50'!$A$40</c:f>
              <c:strCache>
                <c:ptCount val="1"/>
                <c:pt idx="0">
                  <c:v>ポイント</c:v>
                </c:pt>
              </c:strCache>
            </c:strRef>
          </c:tx>
          <c:cat>
            <c:strRef>
              <c:f>'3-50'!$B$38:$F$38</c:f>
              <c:strCache>
                <c:ptCount val="5"/>
                <c:pt idx="0">
                  <c:v>FY1</c:v>
                </c:pt>
                <c:pt idx="1">
                  <c:v>FY2</c:v>
                </c:pt>
                <c:pt idx="2">
                  <c:v>FY3</c:v>
                </c:pt>
                <c:pt idx="3">
                  <c:v>FY4</c:v>
                </c:pt>
                <c:pt idx="4">
                  <c:v>FY5</c:v>
                </c:pt>
              </c:strCache>
            </c:strRef>
          </c:cat>
          <c:val>
            <c:numRef>
              <c:f>'3-50'!$B$40:$F$40</c:f>
              <c:numCache>
                <c:formatCode>0.0%</c:formatCode>
                <c:ptCount val="5"/>
                <c:pt idx="0">
                  <c:v>0</c:v>
                </c:pt>
                <c:pt idx="1">
                  <c:v>0</c:v>
                </c:pt>
                <c:pt idx="2">
                  <c:v>0</c:v>
                </c:pt>
                <c:pt idx="3">
                  <c:v>0</c:v>
                </c:pt>
                <c:pt idx="4">
                  <c:v>0</c:v>
                </c:pt>
              </c:numCache>
            </c:numRef>
          </c:val>
        </c:ser>
        <c:ser>
          <c:idx val="2"/>
          <c:order val="2"/>
          <c:tx>
            <c:strRef>
              <c:f>'3-50'!$A$41</c:f>
              <c:strCache>
                <c:ptCount val="1"/>
                <c:pt idx="0">
                  <c:v>ファーストリテイリング</c:v>
                </c:pt>
              </c:strCache>
            </c:strRef>
          </c:tx>
          <c:cat>
            <c:strRef>
              <c:f>'3-50'!$B$38:$F$38</c:f>
              <c:strCache>
                <c:ptCount val="5"/>
                <c:pt idx="0">
                  <c:v>FY1</c:v>
                </c:pt>
                <c:pt idx="1">
                  <c:v>FY2</c:v>
                </c:pt>
                <c:pt idx="2">
                  <c:v>FY3</c:v>
                </c:pt>
                <c:pt idx="3">
                  <c:v>FY4</c:v>
                </c:pt>
                <c:pt idx="4">
                  <c:v>FY5</c:v>
                </c:pt>
              </c:strCache>
            </c:strRef>
          </c:cat>
          <c:val>
            <c:numRef>
              <c:f>'3-50'!$B$41:$F$41</c:f>
              <c:numCache>
                <c:formatCode>0.0%</c:formatCode>
                <c:ptCount val="5"/>
                <c:pt idx="0">
                  <c:v>6.6222327185050403E-2</c:v>
                </c:pt>
                <c:pt idx="1">
                  <c:v>1.0902308322251308E-2</c:v>
                </c:pt>
                <c:pt idx="2">
                  <c:v>2.3847861651352205E-3</c:v>
                </c:pt>
                <c:pt idx="3">
                  <c:v>0</c:v>
                </c:pt>
                <c:pt idx="4">
                  <c:v>3.5803337895418078E-2</c:v>
                </c:pt>
              </c:numCache>
            </c:numRef>
          </c:val>
        </c:ser>
        <c:marker val="1"/>
        <c:axId val="85390464"/>
        <c:axId val="85392000"/>
      </c:lineChart>
      <c:catAx>
        <c:axId val="85390464"/>
        <c:scaling>
          <c:orientation val="minMax"/>
        </c:scaling>
        <c:axPos val="b"/>
        <c:numFmt formatCode="General" sourceLinked="1"/>
        <c:tickLblPos val="nextTo"/>
        <c:crossAx val="85392000"/>
        <c:crosses val="autoZero"/>
        <c:auto val="1"/>
        <c:lblAlgn val="ctr"/>
        <c:lblOffset val="100"/>
      </c:catAx>
      <c:valAx>
        <c:axId val="85392000"/>
        <c:scaling>
          <c:orientation val="minMax"/>
        </c:scaling>
        <c:axPos val="l"/>
        <c:majorGridlines/>
        <c:numFmt formatCode="0.0%" sourceLinked="1"/>
        <c:tickLblPos val="nextTo"/>
        <c:crossAx val="85390464"/>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事業用有形固定資産</a:t>
            </a:r>
            <a:r>
              <a:rPr lang="en-US" altLang="ja-JP" sz="1200"/>
              <a:t>/</a:t>
            </a:r>
            <a:r>
              <a:rPr lang="ja-JP" altLang="en-US" sz="1200"/>
              <a:t>売上高</a:t>
            </a:r>
          </a:p>
        </c:rich>
      </c:tx>
    </c:title>
    <c:plotArea>
      <c:layout/>
      <c:lineChart>
        <c:grouping val="standard"/>
        <c:ser>
          <c:idx val="0"/>
          <c:order val="0"/>
          <c:tx>
            <c:strRef>
              <c:f>'3-50'!$A$45</c:f>
              <c:strCache>
                <c:ptCount val="1"/>
                <c:pt idx="0">
                  <c:v>ユナイテッドアローズ</c:v>
                </c:pt>
              </c:strCache>
            </c:strRef>
          </c:tx>
          <c:cat>
            <c:strRef>
              <c:f>'3-50'!$B$44:$F$44</c:f>
              <c:strCache>
                <c:ptCount val="5"/>
                <c:pt idx="0">
                  <c:v>FY1</c:v>
                </c:pt>
                <c:pt idx="1">
                  <c:v>FY2</c:v>
                </c:pt>
                <c:pt idx="2">
                  <c:v>FY3</c:v>
                </c:pt>
                <c:pt idx="3">
                  <c:v>FY4</c:v>
                </c:pt>
                <c:pt idx="4">
                  <c:v>FY5</c:v>
                </c:pt>
              </c:strCache>
            </c:strRef>
          </c:cat>
          <c:val>
            <c:numRef>
              <c:f>'3-50'!$B$45:$F$45</c:f>
              <c:numCache>
                <c:formatCode>0.0%</c:formatCode>
                <c:ptCount val="5"/>
                <c:pt idx="0">
                  <c:v>8.7398402126805219E-2</c:v>
                </c:pt>
                <c:pt idx="1">
                  <c:v>8.4591727860415494E-2</c:v>
                </c:pt>
                <c:pt idx="2">
                  <c:v>9.3276968767963209E-2</c:v>
                </c:pt>
                <c:pt idx="3">
                  <c:v>8.283004493712115E-2</c:v>
                </c:pt>
                <c:pt idx="4">
                  <c:v>8.0243405322776629E-2</c:v>
                </c:pt>
              </c:numCache>
            </c:numRef>
          </c:val>
        </c:ser>
        <c:ser>
          <c:idx val="1"/>
          <c:order val="1"/>
          <c:tx>
            <c:strRef>
              <c:f>'3-50'!$A$46</c:f>
              <c:strCache>
                <c:ptCount val="1"/>
                <c:pt idx="0">
                  <c:v>ポイント</c:v>
                </c:pt>
              </c:strCache>
            </c:strRef>
          </c:tx>
          <c:cat>
            <c:strRef>
              <c:f>'3-50'!$B$44:$F$44</c:f>
              <c:strCache>
                <c:ptCount val="5"/>
                <c:pt idx="0">
                  <c:v>FY1</c:v>
                </c:pt>
                <c:pt idx="1">
                  <c:v>FY2</c:v>
                </c:pt>
                <c:pt idx="2">
                  <c:v>FY3</c:v>
                </c:pt>
                <c:pt idx="3">
                  <c:v>FY4</c:v>
                </c:pt>
                <c:pt idx="4">
                  <c:v>FY5</c:v>
                </c:pt>
              </c:strCache>
            </c:strRef>
          </c:cat>
          <c:val>
            <c:numRef>
              <c:f>'3-50'!$B$46:$F$46</c:f>
              <c:numCache>
                <c:formatCode>0.0%</c:formatCode>
                <c:ptCount val="5"/>
                <c:pt idx="0">
                  <c:v>4.1357298386551437E-2</c:v>
                </c:pt>
                <c:pt idx="1">
                  <c:v>3.440401360936509E-2</c:v>
                </c:pt>
                <c:pt idx="2">
                  <c:v>3.0660087629499202E-2</c:v>
                </c:pt>
                <c:pt idx="3">
                  <c:v>5.8606329030247512E-2</c:v>
                </c:pt>
                <c:pt idx="4">
                  <c:v>7.5414138956004795E-2</c:v>
                </c:pt>
              </c:numCache>
            </c:numRef>
          </c:val>
        </c:ser>
        <c:ser>
          <c:idx val="2"/>
          <c:order val="2"/>
          <c:tx>
            <c:strRef>
              <c:f>'3-50'!$A$47</c:f>
              <c:strCache>
                <c:ptCount val="1"/>
                <c:pt idx="0">
                  <c:v>ファーストリテイリング</c:v>
                </c:pt>
              </c:strCache>
            </c:strRef>
          </c:tx>
          <c:cat>
            <c:strRef>
              <c:f>'3-50'!$B$44:$F$44</c:f>
              <c:strCache>
                <c:ptCount val="5"/>
                <c:pt idx="0">
                  <c:v>FY1</c:v>
                </c:pt>
                <c:pt idx="1">
                  <c:v>FY2</c:v>
                </c:pt>
                <c:pt idx="2">
                  <c:v>FY3</c:v>
                </c:pt>
                <c:pt idx="3">
                  <c:v>FY4</c:v>
                </c:pt>
                <c:pt idx="4">
                  <c:v>FY5</c:v>
                </c:pt>
              </c:strCache>
            </c:strRef>
          </c:cat>
          <c:val>
            <c:numRef>
              <c:f>'3-50'!$B$47:$F$47</c:f>
              <c:numCache>
                <c:formatCode>0.0%</c:formatCode>
                <c:ptCount val="5"/>
                <c:pt idx="0">
                  <c:v>6.3669428477400494E-2</c:v>
                </c:pt>
                <c:pt idx="1">
                  <c:v>5.8853239869614021E-2</c:v>
                </c:pt>
                <c:pt idx="2">
                  <c:v>5.6388536728149224E-2</c:v>
                </c:pt>
                <c:pt idx="3">
                  <c:v>6.1125204029016916E-2</c:v>
                </c:pt>
                <c:pt idx="4">
                  <c:v>6.2472204843706421E-2</c:v>
                </c:pt>
              </c:numCache>
            </c:numRef>
          </c:val>
        </c:ser>
        <c:marker val="1"/>
        <c:axId val="85442560"/>
        <c:axId val="85444096"/>
      </c:lineChart>
      <c:catAx>
        <c:axId val="85442560"/>
        <c:scaling>
          <c:orientation val="minMax"/>
        </c:scaling>
        <c:axPos val="b"/>
        <c:numFmt formatCode="General" sourceLinked="1"/>
        <c:tickLblPos val="nextTo"/>
        <c:crossAx val="85444096"/>
        <c:crosses val="autoZero"/>
        <c:auto val="1"/>
        <c:lblAlgn val="ctr"/>
        <c:lblOffset val="100"/>
      </c:catAx>
      <c:valAx>
        <c:axId val="85444096"/>
        <c:scaling>
          <c:orientation val="minMax"/>
        </c:scaling>
        <c:axPos val="l"/>
        <c:majorGridlines/>
        <c:numFmt formatCode="0.0%" sourceLinked="1"/>
        <c:tickLblPos val="nextTo"/>
        <c:crossAx val="85442560"/>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事業用その他資産</a:t>
            </a:r>
            <a:r>
              <a:rPr lang="en-US" altLang="ja-JP" sz="1200"/>
              <a:t>/</a:t>
            </a:r>
            <a:r>
              <a:rPr lang="ja-JP" altLang="en-US" sz="1200"/>
              <a:t>売上高</a:t>
            </a:r>
          </a:p>
        </c:rich>
      </c:tx>
    </c:title>
    <c:plotArea>
      <c:layout/>
      <c:lineChart>
        <c:grouping val="standard"/>
        <c:ser>
          <c:idx val="0"/>
          <c:order val="0"/>
          <c:tx>
            <c:strRef>
              <c:f>'3-50'!$A$51</c:f>
              <c:strCache>
                <c:ptCount val="1"/>
                <c:pt idx="0">
                  <c:v>ユナイテッドアローズ</c:v>
                </c:pt>
              </c:strCache>
            </c:strRef>
          </c:tx>
          <c:cat>
            <c:strRef>
              <c:f>'3-50'!$B$50:$F$50</c:f>
              <c:strCache>
                <c:ptCount val="5"/>
                <c:pt idx="0">
                  <c:v>FY1</c:v>
                </c:pt>
                <c:pt idx="1">
                  <c:v>FY2</c:v>
                </c:pt>
                <c:pt idx="2">
                  <c:v>FY3</c:v>
                </c:pt>
                <c:pt idx="3">
                  <c:v>FY4</c:v>
                </c:pt>
                <c:pt idx="4">
                  <c:v>FY5</c:v>
                </c:pt>
              </c:strCache>
            </c:strRef>
          </c:cat>
          <c:val>
            <c:numRef>
              <c:f>'3-50'!$B$51:$F$51</c:f>
              <c:numCache>
                <c:formatCode>0.0%</c:formatCode>
                <c:ptCount val="5"/>
                <c:pt idx="0">
                  <c:v>0.10757258968997938</c:v>
                </c:pt>
                <c:pt idx="1">
                  <c:v>0.1070859222996297</c:v>
                </c:pt>
                <c:pt idx="2">
                  <c:v>0.1031327840582487</c:v>
                </c:pt>
                <c:pt idx="3">
                  <c:v>9.3484669485817753E-2</c:v>
                </c:pt>
                <c:pt idx="4">
                  <c:v>7.9459491239760122E-2</c:v>
                </c:pt>
              </c:numCache>
            </c:numRef>
          </c:val>
        </c:ser>
        <c:ser>
          <c:idx val="1"/>
          <c:order val="1"/>
          <c:tx>
            <c:strRef>
              <c:f>'3-50'!$A$52</c:f>
              <c:strCache>
                <c:ptCount val="1"/>
                <c:pt idx="0">
                  <c:v>ポイント</c:v>
                </c:pt>
              </c:strCache>
            </c:strRef>
          </c:tx>
          <c:cat>
            <c:strRef>
              <c:f>'3-50'!$B$50:$F$50</c:f>
              <c:strCache>
                <c:ptCount val="5"/>
                <c:pt idx="0">
                  <c:v>FY1</c:v>
                </c:pt>
                <c:pt idx="1">
                  <c:v>FY2</c:v>
                </c:pt>
                <c:pt idx="2">
                  <c:v>FY3</c:v>
                </c:pt>
                <c:pt idx="3">
                  <c:v>FY4</c:v>
                </c:pt>
                <c:pt idx="4">
                  <c:v>FY5</c:v>
                </c:pt>
              </c:strCache>
            </c:strRef>
          </c:cat>
          <c:val>
            <c:numRef>
              <c:f>'3-50'!$B$52:$F$52</c:f>
              <c:numCache>
                <c:formatCode>0.0%</c:formatCode>
                <c:ptCount val="5"/>
                <c:pt idx="0">
                  <c:v>9.256028455119622E-2</c:v>
                </c:pt>
                <c:pt idx="1">
                  <c:v>9.6315091401879938E-2</c:v>
                </c:pt>
                <c:pt idx="2">
                  <c:v>9.6474345849883292E-2</c:v>
                </c:pt>
                <c:pt idx="3">
                  <c:v>9.8467320786076507E-2</c:v>
                </c:pt>
                <c:pt idx="4">
                  <c:v>9.7629021884614711E-2</c:v>
                </c:pt>
              </c:numCache>
            </c:numRef>
          </c:val>
        </c:ser>
        <c:ser>
          <c:idx val="2"/>
          <c:order val="2"/>
          <c:tx>
            <c:strRef>
              <c:f>'3-50'!$A$53</c:f>
              <c:strCache>
                <c:ptCount val="1"/>
                <c:pt idx="0">
                  <c:v>ファーストリテイリング</c:v>
                </c:pt>
              </c:strCache>
            </c:strRef>
          </c:tx>
          <c:cat>
            <c:strRef>
              <c:f>'3-50'!$B$50:$F$50</c:f>
              <c:strCache>
                <c:ptCount val="5"/>
                <c:pt idx="0">
                  <c:v>FY1</c:v>
                </c:pt>
                <c:pt idx="1">
                  <c:v>FY2</c:v>
                </c:pt>
                <c:pt idx="2">
                  <c:v>FY3</c:v>
                </c:pt>
                <c:pt idx="3">
                  <c:v>FY4</c:v>
                </c:pt>
                <c:pt idx="4">
                  <c:v>FY5</c:v>
                </c:pt>
              </c:strCache>
            </c:strRef>
          </c:cat>
          <c:val>
            <c:numRef>
              <c:f>'3-50'!$B$53:$F$53</c:f>
              <c:numCache>
                <c:formatCode>0.0%</c:formatCode>
                <c:ptCount val="5"/>
                <c:pt idx="0">
                  <c:v>0.16432063377844014</c:v>
                </c:pt>
                <c:pt idx="1">
                  <c:v>0.13800885491859635</c:v>
                </c:pt>
                <c:pt idx="2">
                  <c:v>0.138881286580569</c:v>
                </c:pt>
                <c:pt idx="3">
                  <c:v>0.12713979050379778</c:v>
                </c:pt>
                <c:pt idx="4">
                  <c:v>0.10271905275184161</c:v>
                </c:pt>
              </c:numCache>
            </c:numRef>
          </c:val>
        </c:ser>
        <c:marker val="1"/>
        <c:axId val="85924480"/>
        <c:axId val="85934464"/>
      </c:lineChart>
      <c:catAx>
        <c:axId val="85924480"/>
        <c:scaling>
          <c:orientation val="minMax"/>
        </c:scaling>
        <c:axPos val="b"/>
        <c:numFmt formatCode="General" sourceLinked="1"/>
        <c:tickLblPos val="nextTo"/>
        <c:crossAx val="85934464"/>
        <c:crosses val="autoZero"/>
        <c:auto val="1"/>
        <c:lblAlgn val="ctr"/>
        <c:lblOffset val="100"/>
      </c:catAx>
      <c:valAx>
        <c:axId val="85934464"/>
        <c:scaling>
          <c:orientation val="minMax"/>
        </c:scaling>
        <c:axPos val="l"/>
        <c:majorGridlines/>
        <c:numFmt formatCode="0.0%" sourceLinked="1"/>
        <c:tickLblPos val="nextTo"/>
        <c:crossAx val="85924480"/>
        <c:crosses val="autoZero"/>
        <c:crossBetween val="between"/>
      </c:valAx>
    </c:plotArea>
    <c:legend>
      <c:legendPos val="r"/>
      <c:txPr>
        <a:bodyPr/>
        <a:lstStyle/>
        <a:p>
          <a:pPr>
            <a:defRPr sz="800"/>
          </a:pPr>
          <a:endParaRPr lang="ja-JP"/>
        </a:p>
      </c:txPr>
    </c:legend>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売掛債権回転期間</a:t>
            </a:r>
          </a:p>
        </c:rich>
      </c:tx>
    </c:title>
    <c:plotArea>
      <c:layout/>
      <c:lineChart>
        <c:grouping val="standard"/>
        <c:ser>
          <c:idx val="0"/>
          <c:order val="0"/>
          <c:tx>
            <c:strRef>
              <c:f>'3-50'!$A$57</c:f>
              <c:strCache>
                <c:ptCount val="1"/>
                <c:pt idx="0">
                  <c:v>ユナイテッドアローズ</c:v>
                </c:pt>
              </c:strCache>
            </c:strRef>
          </c:tx>
          <c:cat>
            <c:strRef>
              <c:f>'3-50'!$B$56:$F$56</c:f>
              <c:strCache>
                <c:ptCount val="5"/>
                <c:pt idx="0">
                  <c:v>FY1</c:v>
                </c:pt>
                <c:pt idx="1">
                  <c:v>FY2</c:v>
                </c:pt>
                <c:pt idx="2">
                  <c:v>FY3</c:v>
                </c:pt>
                <c:pt idx="3">
                  <c:v>FY4</c:v>
                </c:pt>
                <c:pt idx="4">
                  <c:v>FY5</c:v>
                </c:pt>
              </c:strCache>
            </c:strRef>
          </c:cat>
          <c:val>
            <c:numRef>
              <c:f>'3-50'!$B$57:$F$57</c:f>
              <c:numCache>
                <c:formatCode>0.0"ヶ""月"</c:formatCode>
                <c:ptCount val="5"/>
                <c:pt idx="0">
                  <c:v>4.0376067902687579E-2</c:v>
                </c:pt>
                <c:pt idx="1">
                  <c:v>4.3231029937864811E-2</c:v>
                </c:pt>
                <c:pt idx="2">
                  <c:v>4.3255412914351407E-2</c:v>
                </c:pt>
                <c:pt idx="3">
                  <c:v>4.0807764074593411E-2</c:v>
                </c:pt>
                <c:pt idx="4">
                  <c:v>3.0219887900286128E-2</c:v>
                </c:pt>
              </c:numCache>
            </c:numRef>
          </c:val>
        </c:ser>
        <c:ser>
          <c:idx val="1"/>
          <c:order val="1"/>
          <c:tx>
            <c:strRef>
              <c:f>'3-50'!$A$58</c:f>
              <c:strCache>
                <c:ptCount val="1"/>
                <c:pt idx="0">
                  <c:v>ポイント</c:v>
                </c:pt>
              </c:strCache>
            </c:strRef>
          </c:tx>
          <c:cat>
            <c:strRef>
              <c:f>'3-50'!$B$56:$F$56</c:f>
              <c:strCache>
                <c:ptCount val="5"/>
                <c:pt idx="0">
                  <c:v>FY1</c:v>
                </c:pt>
                <c:pt idx="1">
                  <c:v>FY2</c:v>
                </c:pt>
                <c:pt idx="2">
                  <c:v>FY3</c:v>
                </c:pt>
                <c:pt idx="3">
                  <c:v>FY4</c:v>
                </c:pt>
                <c:pt idx="4">
                  <c:v>FY5</c:v>
                </c:pt>
              </c:strCache>
            </c:strRef>
          </c:cat>
          <c:val>
            <c:numRef>
              <c:f>'3-50'!$B$58:$F$58</c:f>
              <c:numCache>
                <c:formatCode>0.0"ヶ""月"</c:formatCode>
                <c:ptCount val="5"/>
                <c:pt idx="0">
                  <c:v>0.41157138799853937</c:v>
                </c:pt>
                <c:pt idx="1">
                  <c:v>0.38599850066316821</c:v>
                </c:pt>
                <c:pt idx="2">
                  <c:v>0.41361942590393513</c:v>
                </c:pt>
                <c:pt idx="3">
                  <c:v>0.45510090374245704</c:v>
                </c:pt>
                <c:pt idx="4">
                  <c:v>0.46682542717585918</c:v>
                </c:pt>
              </c:numCache>
            </c:numRef>
          </c:val>
        </c:ser>
        <c:ser>
          <c:idx val="2"/>
          <c:order val="2"/>
          <c:tx>
            <c:strRef>
              <c:f>'3-50'!$A$59</c:f>
              <c:strCache>
                <c:ptCount val="1"/>
                <c:pt idx="0">
                  <c:v>ファーストリテイリング</c:v>
                </c:pt>
              </c:strCache>
            </c:strRef>
          </c:tx>
          <c:cat>
            <c:strRef>
              <c:f>'3-50'!$B$56:$F$56</c:f>
              <c:strCache>
                <c:ptCount val="5"/>
                <c:pt idx="0">
                  <c:v>FY1</c:v>
                </c:pt>
                <c:pt idx="1">
                  <c:v>FY2</c:v>
                </c:pt>
                <c:pt idx="2">
                  <c:v>FY3</c:v>
                </c:pt>
                <c:pt idx="3">
                  <c:v>FY4</c:v>
                </c:pt>
                <c:pt idx="4">
                  <c:v>FY5</c:v>
                </c:pt>
              </c:strCache>
            </c:strRef>
          </c:cat>
          <c:val>
            <c:numRef>
              <c:f>'3-50'!$B$59:$F$59</c:f>
              <c:numCache>
                <c:formatCode>0.0"ヶ""月"</c:formatCode>
                <c:ptCount val="5"/>
                <c:pt idx="0">
                  <c:v>0.27441678844438838</c:v>
                </c:pt>
                <c:pt idx="1">
                  <c:v>0.26648838102133737</c:v>
                </c:pt>
                <c:pt idx="2">
                  <c:v>0.22637396893267273</c:v>
                </c:pt>
                <c:pt idx="3">
                  <c:v>0.26031847421036652</c:v>
                </c:pt>
                <c:pt idx="4">
                  <c:v>0.25740064543987151</c:v>
                </c:pt>
              </c:numCache>
            </c:numRef>
          </c:val>
        </c:ser>
        <c:marker val="1"/>
        <c:axId val="85981056"/>
        <c:axId val="85982592"/>
      </c:lineChart>
      <c:catAx>
        <c:axId val="85981056"/>
        <c:scaling>
          <c:orientation val="minMax"/>
        </c:scaling>
        <c:axPos val="b"/>
        <c:numFmt formatCode="General" sourceLinked="1"/>
        <c:tickLblPos val="nextTo"/>
        <c:crossAx val="85982592"/>
        <c:crosses val="autoZero"/>
        <c:auto val="1"/>
        <c:lblAlgn val="ctr"/>
        <c:lblOffset val="100"/>
      </c:catAx>
      <c:valAx>
        <c:axId val="85982592"/>
        <c:scaling>
          <c:orientation val="minMax"/>
        </c:scaling>
        <c:axPos val="l"/>
        <c:majorGridlines/>
        <c:numFmt formatCode="0.0&quot;ヶ&quot;&quot;月&quot;" sourceLinked="1"/>
        <c:tickLblPos val="nextTo"/>
        <c:crossAx val="85981056"/>
        <c:crosses val="autoZero"/>
        <c:crossBetween val="between"/>
        <c:majorUnit val="0.1"/>
      </c:valAx>
    </c:plotArea>
    <c:legend>
      <c:legendPos val="r"/>
      <c:txPr>
        <a:bodyPr/>
        <a:lstStyle/>
        <a:p>
          <a:pPr>
            <a:defRPr sz="800"/>
          </a:pPr>
          <a:endParaRPr lang="ja-JP"/>
        </a:p>
      </c:txPr>
    </c:legend>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たな卸資産回転期間</a:t>
            </a:r>
          </a:p>
        </c:rich>
      </c:tx>
    </c:title>
    <c:plotArea>
      <c:layout/>
      <c:lineChart>
        <c:grouping val="standard"/>
        <c:ser>
          <c:idx val="0"/>
          <c:order val="0"/>
          <c:tx>
            <c:strRef>
              <c:f>'3-50'!$A$63</c:f>
              <c:strCache>
                <c:ptCount val="1"/>
                <c:pt idx="0">
                  <c:v>ユナイテッドアローズ</c:v>
                </c:pt>
              </c:strCache>
            </c:strRef>
          </c:tx>
          <c:cat>
            <c:strRef>
              <c:f>'3-50'!$B$62:$F$62</c:f>
              <c:strCache>
                <c:ptCount val="5"/>
                <c:pt idx="0">
                  <c:v>FY1</c:v>
                </c:pt>
                <c:pt idx="1">
                  <c:v>FY2</c:v>
                </c:pt>
                <c:pt idx="2">
                  <c:v>FY3</c:v>
                </c:pt>
                <c:pt idx="3">
                  <c:v>FY4</c:v>
                </c:pt>
                <c:pt idx="4">
                  <c:v>FY5</c:v>
                </c:pt>
              </c:strCache>
            </c:strRef>
          </c:cat>
          <c:val>
            <c:numRef>
              <c:f>'3-50'!$B$63:$F$63</c:f>
              <c:numCache>
                <c:formatCode>0.0"ヶ""月"</c:formatCode>
                <c:ptCount val="5"/>
                <c:pt idx="0">
                  <c:v>2.3690616302737428</c:v>
                </c:pt>
                <c:pt idx="1">
                  <c:v>2.5672001506307662</c:v>
                </c:pt>
                <c:pt idx="2">
                  <c:v>2.6845660088139489</c:v>
                </c:pt>
                <c:pt idx="3">
                  <c:v>2.2395247927040667</c:v>
                </c:pt>
                <c:pt idx="4">
                  <c:v>1.865754713283424</c:v>
                </c:pt>
              </c:numCache>
            </c:numRef>
          </c:val>
        </c:ser>
        <c:ser>
          <c:idx val="1"/>
          <c:order val="1"/>
          <c:tx>
            <c:strRef>
              <c:f>'3-50'!$A$64</c:f>
              <c:strCache>
                <c:ptCount val="1"/>
                <c:pt idx="0">
                  <c:v>ポイント</c:v>
                </c:pt>
              </c:strCache>
            </c:strRef>
          </c:tx>
          <c:cat>
            <c:strRef>
              <c:f>'3-50'!$B$62:$F$62</c:f>
              <c:strCache>
                <c:ptCount val="5"/>
                <c:pt idx="0">
                  <c:v>FY1</c:v>
                </c:pt>
                <c:pt idx="1">
                  <c:v>FY2</c:v>
                </c:pt>
                <c:pt idx="2">
                  <c:v>FY3</c:v>
                </c:pt>
                <c:pt idx="3">
                  <c:v>FY4</c:v>
                </c:pt>
                <c:pt idx="4">
                  <c:v>FY5</c:v>
                </c:pt>
              </c:strCache>
            </c:strRef>
          </c:cat>
          <c:val>
            <c:numRef>
              <c:f>'3-50'!$B$64:$F$64</c:f>
              <c:numCache>
                <c:formatCode>0.0"ヶ""月"</c:formatCode>
                <c:ptCount val="5"/>
                <c:pt idx="0">
                  <c:v>0.32717977847202501</c:v>
                </c:pt>
                <c:pt idx="1">
                  <c:v>0.48384752897756761</c:v>
                </c:pt>
                <c:pt idx="2">
                  <c:v>0.45145571434421194</c:v>
                </c:pt>
                <c:pt idx="3">
                  <c:v>0.41498493762571653</c:v>
                </c:pt>
                <c:pt idx="4">
                  <c:v>0.67583305810982286</c:v>
                </c:pt>
              </c:numCache>
            </c:numRef>
          </c:val>
        </c:ser>
        <c:ser>
          <c:idx val="2"/>
          <c:order val="2"/>
          <c:tx>
            <c:strRef>
              <c:f>'3-50'!$A$65</c:f>
              <c:strCache>
                <c:ptCount val="1"/>
                <c:pt idx="0">
                  <c:v>ファーストリテイリング</c:v>
                </c:pt>
              </c:strCache>
            </c:strRef>
          </c:tx>
          <c:cat>
            <c:strRef>
              <c:f>'3-50'!$B$62:$F$62</c:f>
              <c:strCache>
                <c:ptCount val="5"/>
                <c:pt idx="0">
                  <c:v>FY1</c:v>
                </c:pt>
                <c:pt idx="1">
                  <c:v>FY2</c:v>
                </c:pt>
                <c:pt idx="2">
                  <c:v>FY3</c:v>
                </c:pt>
                <c:pt idx="3">
                  <c:v>FY4</c:v>
                </c:pt>
                <c:pt idx="4">
                  <c:v>FY5</c:v>
                </c:pt>
              </c:strCache>
            </c:strRef>
          </c:cat>
          <c:val>
            <c:numRef>
              <c:f>'3-50'!$B$65:$F$65</c:f>
              <c:numCache>
                <c:formatCode>0.0"ヶ""月"</c:formatCode>
                <c:ptCount val="5"/>
                <c:pt idx="0">
                  <c:v>1.1004090708345626</c:v>
                </c:pt>
                <c:pt idx="1">
                  <c:v>1.3064289394972286</c:v>
                </c:pt>
                <c:pt idx="2">
                  <c:v>1.0909867441652112</c:v>
                </c:pt>
                <c:pt idx="3">
                  <c:v>1.356739631547061</c:v>
                </c:pt>
                <c:pt idx="4">
                  <c:v>1.2787720921017069</c:v>
                </c:pt>
              </c:numCache>
            </c:numRef>
          </c:val>
        </c:ser>
        <c:marker val="1"/>
        <c:axId val="86045440"/>
        <c:axId val="86046976"/>
      </c:lineChart>
      <c:catAx>
        <c:axId val="86045440"/>
        <c:scaling>
          <c:orientation val="minMax"/>
        </c:scaling>
        <c:axPos val="b"/>
        <c:numFmt formatCode="General" sourceLinked="1"/>
        <c:tickLblPos val="nextTo"/>
        <c:crossAx val="86046976"/>
        <c:crosses val="autoZero"/>
        <c:auto val="1"/>
        <c:lblAlgn val="ctr"/>
        <c:lblOffset val="100"/>
      </c:catAx>
      <c:valAx>
        <c:axId val="86046976"/>
        <c:scaling>
          <c:orientation val="minMax"/>
        </c:scaling>
        <c:axPos val="l"/>
        <c:majorGridlines/>
        <c:numFmt formatCode="0.0&quot;ヶ&quot;&quot;月&quot;" sourceLinked="1"/>
        <c:tickLblPos val="nextTo"/>
        <c:crossAx val="86045440"/>
        <c:crosses val="autoZero"/>
        <c:crossBetween val="between"/>
        <c:majorUnit val="1"/>
      </c:valAx>
    </c:plotArea>
    <c:legend>
      <c:legendPos val="r"/>
      <c:txPr>
        <a:bodyPr/>
        <a:lstStyle/>
        <a:p>
          <a:pPr>
            <a:defRPr sz="800"/>
          </a:pPr>
          <a:endParaRPr lang="ja-JP"/>
        </a:p>
      </c:txPr>
    </c:legend>
    <c:plotVisOnly val="1"/>
    <c:dispBlanksAs val="gap"/>
  </c:chart>
  <c:printSettings>
    <c:headerFooter/>
    <c:pageMargins b="0.75000000000000167" l="0.70000000000000062" r="0.70000000000000062" t="0.75000000000000167"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買掛債務回転期間</a:t>
            </a:r>
          </a:p>
        </c:rich>
      </c:tx>
    </c:title>
    <c:plotArea>
      <c:layout/>
      <c:lineChart>
        <c:grouping val="standard"/>
        <c:ser>
          <c:idx val="0"/>
          <c:order val="0"/>
          <c:tx>
            <c:strRef>
              <c:f>'3-50'!$A$69</c:f>
              <c:strCache>
                <c:ptCount val="1"/>
                <c:pt idx="0">
                  <c:v>ユナイテッドアローズ</c:v>
                </c:pt>
              </c:strCache>
            </c:strRef>
          </c:tx>
          <c:cat>
            <c:strRef>
              <c:f>'3-50'!$B$68:$F$68</c:f>
              <c:strCache>
                <c:ptCount val="5"/>
                <c:pt idx="0">
                  <c:v>FY1</c:v>
                </c:pt>
                <c:pt idx="1">
                  <c:v>FY2</c:v>
                </c:pt>
                <c:pt idx="2">
                  <c:v>FY3</c:v>
                </c:pt>
                <c:pt idx="3">
                  <c:v>FY4</c:v>
                </c:pt>
                <c:pt idx="4">
                  <c:v>FY5</c:v>
                </c:pt>
              </c:strCache>
            </c:strRef>
          </c:cat>
          <c:val>
            <c:numRef>
              <c:f>'3-50'!$B$69:$F$69</c:f>
              <c:numCache>
                <c:formatCode>0.0"ヶ""月"</c:formatCode>
                <c:ptCount val="5"/>
                <c:pt idx="0">
                  <c:v>1.1968264078315172</c:v>
                </c:pt>
                <c:pt idx="1">
                  <c:v>1.1008096403690453</c:v>
                </c:pt>
                <c:pt idx="2">
                  <c:v>1.1601360413872388</c:v>
                </c:pt>
                <c:pt idx="3">
                  <c:v>1.0162193196497775</c:v>
                </c:pt>
                <c:pt idx="4">
                  <c:v>0.84580409987065408</c:v>
                </c:pt>
              </c:numCache>
            </c:numRef>
          </c:val>
        </c:ser>
        <c:ser>
          <c:idx val="1"/>
          <c:order val="1"/>
          <c:tx>
            <c:strRef>
              <c:f>'3-50'!$A$70</c:f>
              <c:strCache>
                <c:ptCount val="1"/>
                <c:pt idx="0">
                  <c:v>ポイント</c:v>
                </c:pt>
              </c:strCache>
            </c:strRef>
          </c:tx>
          <c:cat>
            <c:strRef>
              <c:f>'3-50'!$B$68:$F$68</c:f>
              <c:strCache>
                <c:ptCount val="5"/>
                <c:pt idx="0">
                  <c:v>FY1</c:v>
                </c:pt>
                <c:pt idx="1">
                  <c:v>FY2</c:v>
                </c:pt>
                <c:pt idx="2">
                  <c:v>FY3</c:v>
                </c:pt>
                <c:pt idx="3">
                  <c:v>FY4</c:v>
                </c:pt>
                <c:pt idx="4">
                  <c:v>FY5</c:v>
                </c:pt>
              </c:strCache>
            </c:strRef>
          </c:cat>
          <c:val>
            <c:numRef>
              <c:f>'3-50'!$B$70:$F$70</c:f>
              <c:numCache>
                <c:formatCode>0.0"ヶ""月"</c:formatCode>
                <c:ptCount val="5"/>
                <c:pt idx="0">
                  <c:v>1.1978739806061589</c:v>
                </c:pt>
                <c:pt idx="1">
                  <c:v>1.2400668934894181</c:v>
                </c:pt>
                <c:pt idx="2">
                  <c:v>1.2730436919045085</c:v>
                </c:pt>
                <c:pt idx="3">
                  <c:v>1.3536305515945342</c:v>
                </c:pt>
                <c:pt idx="4">
                  <c:v>1.5427349684506946</c:v>
                </c:pt>
              </c:numCache>
            </c:numRef>
          </c:val>
        </c:ser>
        <c:ser>
          <c:idx val="2"/>
          <c:order val="2"/>
          <c:tx>
            <c:strRef>
              <c:f>'3-50'!$A$71</c:f>
              <c:strCache>
                <c:ptCount val="1"/>
                <c:pt idx="0">
                  <c:v>ファーストリテイリング</c:v>
                </c:pt>
              </c:strCache>
            </c:strRef>
          </c:tx>
          <c:cat>
            <c:strRef>
              <c:f>'3-50'!$B$68:$F$68</c:f>
              <c:strCache>
                <c:ptCount val="5"/>
                <c:pt idx="0">
                  <c:v>FY1</c:v>
                </c:pt>
                <c:pt idx="1">
                  <c:v>FY2</c:v>
                </c:pt>
                <c:pt idx="2">
                  <c:v>FY3</c:v>
                </c:pt>
                <c:pt idx="3">
                  <c:v>FY4</c:v>
                </c:pt>
                <c:pt idx="4">
                  <c:v>FY5</c:v>
                </c:pt>
              </c:strCache>
            </c:strRef>
          </c:cat>
          <c:val>
            <c:numRef>
              <c:f>'3-50'!$B$71:$F$71</c:f>
              <c:numCache>
                <c:formatCode>0.0"ヶ""月"</c:formatCode>
                <c:ptCount val="5"/>
                <c:pt idx="0">
                  <c:v>1.1670540249739536</c:v>
                </c:pt>
                <c:pt idx="1">
                  <c:v>0.99725126743868642</c:v>
                </c:pt>
                <c:pt idx="2">
                  <c:v>0.7967197300969181</c:v>
                </c:pt>
                <c:pt idx="3">
                  <c:v>0.86882534140957079</c:v>
                </c:pt>
                <c:pt idx="4">
                  <c:v>0.91927694366884227</c:v>
                </c:pt>
              </c:numCache>
            </c:numRef>
          </c:val>
        </c:ser>
        <c:marker val="1"/>
        <c:axId val="86100992"/>
        <c:axId val="86106880"/>
      </c:lineChart>
      <c:catAx>
        <c:axId val="86100992"/>
        <c:scaling>
          <c:orientation val="minMax"/>
        </c:scaling>
        <c:axPos val="b"/>
        <c:numFmt formatCode="General" sourceLinked="1"/>
        <c:tickLblPos val="nextTo"/>
        <c:crossAx val="86106880"/>
        <c:crosses val="autoZero"/>
        <c:auto val="1"/>
        <c:lblAlgn val="ctr"/>
        <c:lblOffset val="100"/>
      </c:catAx>
      <c:valAx>
        <c:axId val="86106880"/>
        <c:scaling>
          <c:orientation val="minMax"/>
        </c:scaling>
        <c:axPos val="l"/>
        <c:majorGridlines/>
        <c:numFmt formatCode="0.0&quot;ヶ&quot;&quot;月&quot;" sourceLinked="1"/>
        <c:tickLblPos val="nextTo"/>
        <c:crossAx val="86100992"/>
        <c:crosses val="autoZero"/>
        <c:crossBetween val="between"/>
        <c:majorUnit val="1"/>
      </c:valAx>
    </c:plotArea>
    <c:legend>
      <c:legendPos val="r"/>
      <c:txPr>
        <a:bodyPr/>
        <a:lstStyle/>
        <a:p>
          <a:pPr>
            <a:defRPr sz="800"/>
          </a:pPr>
          <a:endParaRPr lang="ja-JP"/>
        </a:p>
      </c:txPr>
    </c:legend>
    <c:plotVisOnly val="1"/>
    <c:dispBlanksAs val="gap"/>
  </c:chart>
  <c:printSettings>
    <c:headerFooter/>
    <c:pageMargins b="0.75000000000000189" l="0.70000000000000062" r="0.70000000000000062" t="0.750000000000001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減価償却費</a:t>
            </a:r>
            <a:r>
              <a:rPr lang="en-US" sz="1200"/>
              <a:t>/</a:t>
            </a:r>
            <a:r>
              <a:rPr lang="ja-JP" sz="1200"/>
              <a:t>売上高</a:t>
            </a:r>
            <a:endParaRPr lang="en-US" sz="1200"/>
          </a:p>
        </c:rich>
      </c:tx>
    </c:title>
    <c:plotArea>
      <c:layout/>
      <c:lineChart>
        <c:grouping val="standard"/>
        <c:ser>
          <c:idx val="0"/>
          <c:order val="0"/>
          <c:tx>
            <c:strRef>
              <c:f>'3-43,3-44'!$A$11</c:f>
              <c:strCache>
                <c:ptCount val="1"/>
                <c:pt idx="0">
                  <c:v>減価償却費/売上高</c:v>
                </c:pt>
              </c:strCache>
            </c:strRef>
          </c:tx>
          <c:cat>
            <c:numRef>
              <c:f>'3-43,3-44'!$B$4:$F$4</c:f>
              <c:numCache>
                <c:formatCode>yyyy/m</c:formatCode>
                <c:ptCount val="5"/>
                <c:pt idx="0">
                  <c:v>39508</c:v>
                </c:pt>
                <c:pt idx="1">
                  <c:v>39873</c:v>
                </c:pt>
                <c:pt idx="2">
                  <c:v>40238</c:v>
                </c:pt>
                <c:pt idx="3">
                  <c:v>40603</c:v>
                </c:pt>
                <c:pt idx="4">
                  <c:v>40969</c:v>
                </c:pt>
              </c:numCache>
            </c:numRef>
          </c:cat>
          <c:val>
            <c:numRef>
              <c:f>'3-43,3-44'!$B$11:$F$11</c:f>
              <c:numCache>
                <c:formatCode>0.0%</c:formatCode>
                <c:ptCount val="5"/>
                <c:pt idx="0">
                  <c:v>1.6352584428351864E-2</c:v>
                </c:pt>
                <c:pt idx="1">
                  <c:v>1.9004581685809326E-2</c:v>
                </c:pt>
                <c:pt idx="2">
                  <c:v>2.3280321900747268E-2</c:v>
                </c:pt>
                <c:pt idx="3">
                  <c:v>2.1088427863223326E-2</c:v>
                </c:pt>
                <c:pt idx="4">
                  <c:v>1.7794849684474583E-2</c:v>
                </c:pt>
              </c:numCache>
            </c:numRef>
          </c:val>
        </c:ser>
        <c:marker val="1"/>
        <c:axId val="51666304"/>
        <c:axId val="51676288"/>
      </c:lineChart>
      <c:dateAx>
        <c:axId val="51666304"/>
        <c:scaling>
          <c:orientation val="minMax"/>
        </c:scaling>
        <c:axPos val="b"/>
        <c:numFmt formatCode="yyyy/m" sourceLinked="0"/>
        <c:tickLblPos val="nextTo"/>
        <c:crossAx val="51676288"/>
        <c:crosses val="autoZero"/>
        <c:auto val="1"/>
        <c:lblOffset val="100"/>
      </c:dateAx>
      <c:valAx>
        <c:axId val="51676288"/>
        <c:scaling>
          <c:orientation val="minMax"/>
        </c:scaling>
        <c:axPos val="l"/>
        <c:majorGridlines/>
        <c:numFmt formatCode="0.0%" sourceLinked="1"/>
        <c:tickLblPos val="nextTo"/>
        <c:crossAx val="51666304"/>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sz="1200"/>
              <a:t>販管費（減価償却費を除く）</a:t>
            </a:r>
            <a:r>
              <a:rPr lang="en-US" sz="1200"/>
              <a:t>/</a:t>
            </a:r>
            <a:r>
              <a:rPr lang="ja-JP" sz="1200"/>
              <a:t>売上高</a:t>
            </a:r>
            <a:endParaRPr lang="en-US" sz="1200"/>
          </a:p>
        </c:rich>
      </c:tx>
    </c:title>
    <c:plotArea>
      <c:layout/>
      <c:lineChart>
        <c:grouping val="standard"/>
        <c:ser>
          <c:idx val="0"/>
          <c:order val="0"/>
          <c:tx>
            <c:strRef>
              <c:f>'3-43,3-44'!$A$12</c:f>
              <c:strCache>
                <c:ptCount val="1"/>
                <c:pt idx="0">
                  <c:v>販管費（減価償却費除く）/売上高</c:v>
                </c:pt>
              </c:strCache>
            </c:strRef>
          </c:tx>
          <c:cat>
            <c:numRef>
              <c:f>'3-43,3-44'!$B$4:$F$4</c:f>
              <c:numCache>
                <c:formatCode>yyyy/m</c:formatCode>
                <c:ptCount val="5"/>
                <c:pt idx="0">
                  <c:v>39508</c:v>
                </c:pt>
                <c:pt idx="1">
                  <c:v>39873</c:v>
                </c:pt>
                <c:pt idx="2">
                  <c:v>40238</c:v>
                </c:pt>
                <c:pt idx="3">
                  <c:v>40603</c:v>
                </c:pt>
                <c:pt idx="4">
                  <c:v>40969</c:v>
                </c:pt>
              </c:numCache>
            </c:numRef>
          </c:cat>
          <c:val>
            <c:numRef>
              <c:f>'3-43,3-44'!$B$12:$F$12</c:f>
              <c:numCache>
                <c:formatCode>0.0%</c:formatCode>
                <c:ptCount val="5"/>
                <c:pt idx="0">
                  <c:v>0.42617798147353264</c:v>
                </c:pt>
                <c:pt idx="1">
                  <c:v>0.43699240569886399</c:v>
                </c:pt>
                <c:pt idx="2">
                  <c:v>0.43085361180302739</c:v>
                </c:pt>
                <c:pt idx="3">
                  <c:v>0.42736637555067297</c:v>
                </c:pt>
                <c:pt idx="4">
                  <c:v>0.427742719397954</c:v>
                </c:pt>
              </c:numCache>
            </c:numRef>
          </c:val>
        </c:ser>
        <c:marker val="1"/>
        <c:axId val="51683712"/>
        <c:axId val="51685248"/>
      </c:lineChart>
      <c:dateAx>
        <c:axId val="51683712"/>
        <c:scaling>
          <c:orientation val="minMax"/>
        </c:scaling>
        <c:axPos val="b"/>
        <c:numFmt formatCode="yyyy/m" sourceLinked="0"/>
        <c:tickLblPos val="nextTo"/>
        <c:crossAx val="51685248"/>
        <c:crosses val="autoZero"/>
        <c:auto val="1"/>
        <c:lblOffset val="100"/>
      </c:dateAx>
      <c:valAx>
        <c:axId val="51685248"/>
        <c:scaling>
          <c:orientation val="minMax"/>
        </c:scaling>
        <c:axPos val="l"/>
        <c:majorGridlines/>
        <c:numFmt formatCode="0.0%" sourceLinked="1"/>
        <c:tickLblPos val="nextTo"/>
        <c:crossAx val="51683712"/>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売上高</a:t>
            </a:r>
            <a:r>
              <a:rPr lang="en-US" altLang="ja-JP"/>
              <a:t>/</a:t>
            </a:r>
            <a:r>
              <a:rPr lang="ja-JP" altLang="en-US"/>
              <a:t>事業投下資産</a:t>
            </a:r>
            <a:endParaRPr lang="en-US" altLang="en-US"/>
          </a:p>
        </c:rich>
      </c:tx>
    </c:title>
    <c:plotArea>
      <c:layout/>
      <c:lineChart>
        <c:grouping val="standard"/>
        <c:ser>
          <c:idx val="0"/>
          <c:order val="0"/>
          <c:tx>
            <c:strRef>
              <c:f>'3-43,3-44'!$A$14</c:f>
              <c:strCache>
                <c:ptCount val="1"/>
                <c:pt idx="0">
                  <c:v>売上高/事業投下資産</c:v>
                </c:pt>
              </c:strCache>
            </c:strRef>
          </c:tx>
          <c:cat>
            <c:numRef>
              <c:f>'3-43,3-44'!$B$4:$F$4</c:f>
              <c:numCache>
                <c:formatCode>yyyy/m</c:formatCode>
                <c:ptCount val="5"/>
                <c:pt idx="0">
                  <c:v>39508</c:v>
                </c:pt>
                <c:pt idx="1">
                  <c:v>39873</c:v>
                </c:pt>
                <c:pt idx="2">
                  <c:v>40238</c:v>
                </c:pt>
                <c:pt idx="3">
                  <c:v>40603</c:v>
                </c:pt>
                <c:pt idx="4">
                  <c:v>40969</c:v>
                </c:pt>
              </c:numCache>
            </c:numRef>
          </c:cat>
          <c:val>
            <c:numRef>
              <c:f>'3-43,3-44'!$B$14:$F$14</c:f>
              <c:numCache>
                <c:formatCode>#,##0.0;[Red]\-#,##0.0</c:formatCode>
                <c:ptCount val="5"/>
                <c:pt idx="0">
                  <c:v>2.8320905691748739</c:v>
                </c:pt>
                <c:pt idx="1">
                  <c:v>2.7023405698778835</c:v>
                </c:pt>
                <c:pt idx="2">
                  <c:v>2.4533301994887915</c:v>
                </c:pt>
                <c:pt idx="3">
                  <c:v>3.0140099833610647</c:v>
                </c:pt>
                <c:pt idx="4">
                  <c:v>3.2984319422874608</c:v>
                </c:pt>
              </c:numCache>
            </c:numRef>
          </c:val>
        </c:ser>
        <c:marker val="1"/>
        <c:axId val="51790976"/>
        <c:axId val="51792512"/>
      </c:lineChart>
      <c:dateAx>
        <c:axId val="51790976"/>
        <c:scaling>
          <c:orientation val="minMax"/>
        </c:scaling>
        <c:axPos val="b"/>
        <c:numFmt formatCode="yyyy/m" sourceLinked="0"/>
        <c:tickLblPos val="nextTo"/>
        <c:crossAx val="51792512"/>
        <c:crosses val="autoZero"/>
        <c:auto val="1"/>
        <c:lblOffset val="100"/>
      </c:dateAx>
      <c:valAx>
        <c:axId val="51792512"/>
        <c:scaling>
          <c:orientation val="minMax"/>
        </c:scaling>
        <c:axPos val="l"/>
        <c:majorGridlines/>
        <c:numFmt formatCode="#,##0.0;[Red]\-#,##0.0" sourceLinked="1"/>
        <c:tickLblPos val="nextTo"/>
        <c:crossAx val="51790976"/>
        <c:crosses val="autoZero"/>
        <c:crossBetween val="between"/>
      </c:valAx>
    </c:plotArea>
    <c:plotVisOnly val="1"/>
    <c:dispBlanksAs val="gap"/>
  </c:chart>
  <c:printSettings>
    <c:headerFooter/>
    <c:pageMargins b="0.75000000000000078" l="0.70000000000000062" r="0.70000000000000062" t="0.75000000000000078"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運転資本</a:t>
            </a:r>
            <a:r>
              <a:rPr lang="en-US" altLang="ja-JP"/>
              <a:t>/</a:t>
            </a:r>
            <a:r>
              <a:rPr lang="ja-JP" altLang="en-US"/>
              <a:t>売上高</a:t>
            </a:r>
            <a:endParaRPr lang="en-US" altLang="en-US"/>
          </a:p>
        </c:rich>
      </c:tx>
    </c:title>
    <c:plotArea>
      <c:layout/>
      <c:lineChart>
        <c:grouping val="standard"/>
        <c:ser>
          <c:idx val="0"/>
          <c:order val="0"/>
          <c:tx>
            <c:strRef>
              <c:f>'3-43,3-44'!$A$15</c:f>
              <c:strCache>
                <c:ptCount val="1"/>
                <c:pt idx="0">
                  <c:v>運転資本/売上高</c:v>
                </c:pt>
              </c:strCache>
            </c:strRef>
          </c:tx>
          <c:cat>
            <c:numRef>
              <c:f>'3-43,3-44'!$B$4:$F$4</c:f>
              <c:numCache>
                <c:formatCode>yyyy/m</c:formatCode>
                <c:ptCount val="5"/>
                <c:pt idx="0">
                  <c:v>39508</c:v>
                </c:pt>
                <c:pt idx="1">
                  <c:v>39873</c:v>
                </c:pt>
                <c:pt idx="2">
                  <c:v>40238</c:v>
                </c:pt>
                <c:pt idx="3">
                  <c:v>40603</c:v>
                </c:pt>
                <c:pt idx="4">
                  <c:v>40969</c:v>
                </c:pt>
              </c:numCache>
            </c:numRef>
          </c:cat>
          <c:val>
            <c:numRef>
              <c:f>'3-43,3-44'!$B$15:$F$15</c:f>
              <c:numCache>
                <c:formatCode>0.0%</c:formatCode>
                <c:ptCount val="5"/>
                <c:pt idx="0">
                  <c:v>0.15812506057794826</c:v>
                </c:pt>
                <c:pt idx="1">
                  <c:v>0.17837193246720642</c:v>
                </c:pt>
                <c:pt idx="2">
                  <c:v>0.21119946349875454</c:v>
                </c:pt>
                <c:pt idx="3">
                  <c:v>0.15546918991730244</c:v>
                </c:pt>
                <c:pt idx="4">
                  <c:v>0.14347146552737819</c:v>
                </c:pt>
              </c:numCache>
            </c:numRef>
          </c:val>
        </c:ser>
        <c:marker val="1"/>
        <c:axId val="51816320"/>
        <c:axId val="51817856"/>
      </c:lineChart>
      <c:dateAx>
        <c:axId val="51816320"/>
        <c:scaling>
          <c:orientation val="minMax"/>
        </c:scaling>
        <c:axPos val="b"/>
        <c:numFmt formatCode="yyyy/m" sourceLinked="0"/>
        <c:tickLblPos val="nextTo"/>
        <c:crossAx val="51817856"/>
        <c:crosses val="autoZero"/>
        <c:auto val="1"/>
        <c:lblOffset val="100"/>
      </c:dateAx>
      <c:valAx>
        <c:axId val="51817856"/>
        <c:scaling>
          <c:orientation val="minMax"/>
        </c:scaling>
        <c:axPos val="l"/>
        <c:majorGridlines/>
        <c:numFmt formatCode="0.0%" sourceLinked="1"/>
        <c:tickLblPos val="nextTo"/>
        <c:crossAx val="51816320"/>
        <c:crosses val="autoZero"/>
        <c:crossBetween val="between"/>
      </c:valAx>
    </c:plotArea>
    <c:plotVisOnly val="1"/>
    <c:dispBlanksAs val="gap"/>
  </c:chart>
  <c:printSettings>
    <c:headerFooter/>
    <c:pageMargins b="0.750000000000001" l="0.70000000000000062" r="0.70000000000000062" t="0.75000000000000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事業用有形固定資産</a:t>
            </a:r>
            <a:r>
              <a:rPr lang="en-US" altLang="ja-JP"/>
              <a:t>/</a:t>
            </a:r>
            <a:r>
              <a:rPr lang="ja-JP" altLang="en-US"/>
              <a:t>売上高</a:t>
            </a:r>
            <a:endParaRPr lang="en-US" altLang="en-US"/>
          </a:p>
        </c:rich>
      </c:tx>
    </c:title>
    <c:plotArea>
      <c:layout/>
      <c:lineChart>
        <c:grouping val="standard"/>
        <c:ser>
          <c:idx val="0"/>
          <c:order val="0"/>
          <c:tx>
            <c:strRef>
              <c:f>'3-43,3-44'!$A$16</c:f>
              <c:strCache>
                <c:ptCount val="1"/>
                <c:pt idx="0">
                  <c:v>事業用有形固定資産/売上高</c:v>
                </c:pt>
              </c:strCache>
            </c:strRef>
          </c:tx>
          <c:cat>
            <c:numRef>
              <c:f>'3-43,3-44'!$B$4:$F$4</c:f>
              <c:numCache>
                <c:formatCode>yyyy/m</c:formatCode>
                <c:ptCount val="5"/>
                <c:pt idx="0">
                  <c:v>39508</c:v>
                </c:pt>
                <c:pt idx="1">
                  <c:v>39873</c:v>
                </c:pt>
                <c:pt idx="2">
                  <c:v>40238</c:v>
                </c:pt>
                <c:pt idx="3">
                  <c:v>40603</c:v>
                </c:pt>
                <c:pt idx="4">
                  <c:v>40969</c:v>
                </c:pt>
              </c:numCache>
            </c:numRef>
          </c:cat>
          <c:val>
            <c:numRef>
              <c:f>'3-43,3-44'!$B$16:$F$16</c:f>
              <c:numCache>
                <c:formatCode>0.0%</c:formatCode>
                <c:ptCount val="5"/>
                <c:pt idx="0">
                  <c:v>8.7398402126805219E-2</c:v>
                </c:pt>
                <c:pt idx="1">
                  <c:v>8.4591727860415494E-2</c:v>
                </c:pt>
                <c:pt idx="2">
                  <c:v>9.3276968767963209E-2</c:v>
                </c:pt>
                <c:pt idx="3">
                  <c:v>8.283004493712115E-2</c:v>
                </c:pt>
                <c:pt idx="4">
                  <c:v>8.0243405322776629E-2</c:v>
                </c:pt>
              </c:numCache>
            </c:numRef>
          </c:val>
        </c:ser>
        <c:marker val="1"/>
        <c:axId val="51833472"/>
        <c:axId val="51839360"/>
      </c:lineChart>
      <c:dateAx>
        <c:axId val="51833472"/>
        <c:scaling>
          <c:orientation val="minMax"/>
        </c:scaling>
        <c:axPos val="b"/>
        <c:numFmt formatCode="yyyy/m" sourceLinked="0"/>
        <c:tickLblPos val="nextTo"/>
        <c:crossAx val="51839360"/>
        <c:crosses val="autoZero"/>
        <c:auto val="1"/>
        <c:lblOffset val="100"/>
      </c:dateAx>
      <c:valAx>
        <c:axId val="51839360"/>
        <c:scaling>
          <c:orientation val="minMax"/>
        </c:scaling>
        <c:axPos val="l"/>
        <c:majorGridlines/>
        <c:numFmt formatCode="0.0%" sourceLinked="1"/>
        <c:tickLblPos val="nextTo"/>
        <c:crossAx val="51833472"/>
        <c:crosses val="autoZero"/>
        <c:crossBetween val="between"/>
      </c:valAx>
    </c:plotArea>
    <c:plotVisOnly val="1"/>
    <c:dispBlanksAs val="gap"/>
  </c:chart>
  <c:printSettings>
    <c:headerFooter/>
    <c:pageMargins b="0.75000000000000122" l="0.70000000000000062" r="0.70000000000000062" t="0.7500000000000012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200"/>
            </a:pPr>
            <a:r>
              <a:rPr lang="ja-JP" altLang="en-US"/>
              <a:t>事業用その他の資産</a:t>
            </a:r>
            <a:r>
              <a:rPr lang="en-US" altLang="ja-JP"/>
              <a:t>/</a:t>
            </a:r>
            <a:r>
              <a:rPr lang="ja-JP" altLang="en-US"/>
              <a:t>売上高</a:t>
            </a:r>
            <a:endParaRPr lang="en-US" altLang="en-US"/>
          </a:p>
        </c:rich>
      </c:tx>
    </c:title>
    <c:plotArea>
      <c:layout/>
      <c:lineChart>
        <c:grouping val="standard"/>
        <c:ser>
          <c:idx val="0"/>
          <c:order val="0"/>
          <c:tx>
            <c:strRef>
              <c:f>'3-43,3-44'!$A$17</c:f>
              <c:strCache>
                <c:ptCount val="1"/>
                <c:pt idx="0">
                  <c:v>事業用その他の資産/売上高</c:v>
                </c:pt>
              </c:strCache>
            </c:strRef>
          </c:tx>
          <c:cat>
            <c:numRef>
              <c:f>'3-43,3-44'!$B$4:$F$4</c:f>
              <c:numCache>
                <c:formatCode>yyyy/m</c:formatCode>
                <c:ptCount val="5"/>
                <c:pt idx="0">
                  <c:v>39508</c:v>
                </c:pt>
                <c:pt idx="1">
                  <c:v>39873</c:v>
                </c:pt>
                <c:pt idx="2">
                  <c:v>40238</c:v>
                </c:pt>
                <c:pt idx="3">
                  <c:v>40603</c:v>
                </c:pt>
                <c:pt idx="4">
                  <c:v>40969</c:v>
                </c:pt>
              </c:numCache>
            </c:numRef>
          </c:cat>
          <c:val>
            <c:numRef>
              <c:f>'3-43,3-44'!$B$17:$F$17</c:f>
              <c:numCache>
                <c:formatCode>0.0%</c:formatCode>
                <c:ptCount val="5"/>
                <c:pt idx="0">
                  <c:v>0.10757258968997938</c:v>
                </c:pt>
                <c:pt idx="1">
                  <c:v>0.1070859222996297</c:v>
                </c:pt>
                <c:pt idx="2">
                  <c:v>0.1031327840582487</c:v>
                </c:pt>
                <c:pt idx="3">
                  <c:v>9.3484669485817753E-2</c:v>
                </c:pt>
                <c:pt idx="4">
                  <c:v>7.9459491239760122E-2</c:v>
                </c:pt>
              </c:numCache>
            </c:numRef>
          </c:val>
        </c:ser>
        <c:marker val="1"/>
        <c:axId val="51854720"/>
        <c:axId val="51856512"/>
      </c:lineChart>
      <c:dateAx>
        <c:axId val="51854720"/>
        <c:scaling>
          <c:orientation val="minMax"/>
        </c:scaling>
        <c:axPos val="b"/>
        <c:numFmt formatCode="yyyy/m" sourceLinked="0"/>
        <c:tickLblPos val="nextTo"/>
        <c:crossAx val="51856512"/>
        <c:crosses val="autoZero"/>
        <c:auto val="1"/>
        <c:lblOffset val="100"/>
      </c:dateAx>
      <c:valAx>
        <c:axId val="51856512"/>
        <c:scaling>
          <c:orientation val="minMax"/>
        </c:scaling>
        <c:axPos val="l"/>
        <c:majorGridlines/>
        <c:numFmt formatCode="0.0%" sourceLinked="1"/>
        <c:tickLblPos val="nextTo"/>
        <c:crossAx val="51854720"/>
        <c:crosses val="autoZero"/>
        <c:crossBetween val="between"/>
      </c:valAx>
    </c:plotArea>
    <c:plotVisOnly val="1"/>
    <c:dispBlanksAs val="gap"/>
  </c:chart>
  <c:printSettings>
    <c:headerFooter/>
    <c:pageMargins b="0.75000000000000144" l="0.70000000000000062" r="0.70000000000000062" t="0.75000000000000144" header="0.30000000000000032" footer="0.30000000000000032"/>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12" Type="http://schemas.openxmlformats.org/officeDocument/2006/relationships/chart" Target="../charts/chart39.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11" Type="http://schemas.openxmlformats.org/officeDocument/2006/relationships/chart" Target="../charts/chart38.xml"/><Relationship Id="rId5" Type="http://schemas.openxmlformats.org/officeDocument/2006/relationships/chart" Target="../charts/chart32.xml"/><Relationship Id="rId10" Type="http://schemas.openxmlformats.org/officeDocument/2006/relationships/chart" Target="../charts/chart37.xml"/><Relationship Id="rId4" Type="http://schemas.openxmlformats.org/officeDocument/2006/relationships/chart" Target="../charts/chart31.xml"/><Relationship Id="rId9" Type="http://schemas.openxmlformats.org/officeDocument/2006/relationships/chart" Target="../charts/chart36.xml"/></Relationships>
</file>

<file path=xl/drawings/drawing1.xml><?xml version="1.0" encoding="utf-8"?>
<xdr:wsDr xmlns:xdr="http://schemas.openxmlformats.org/drawingml/2006/spreadsheetDrawing" xmlns:a="http://schemas.openxmlformats.org/drawingml/2006/main">
  <xdr:twoCellAnchor>
    <xdr:from>
      <xdr:col>5</xdr:col>
      <xdr:colOff>0</xdr:colOff>
      <xdr:row>6</xdr:row>
      <xdr:rowOff>9525</xdr:rowOff>
    </xdr:from>
    <xdr:to>
      <xdr:col>6</xdr:col>
      <xdr:colOff>0</xdr:colOff>
      <xdr:row>17</xdr:row>
      <xdr:rowOff>0</xdr:rowOff>
    </xdr:to>
    <xdr:sp macro="" textlink="">
      <xdr:nvSpPr>
        <xdr:cNvPr id="11" name="正方形/長方形 10"/>
        <xdr:cNvSpPr/>
      </xdr:nvSpPr>
      <xdr:spPr>
        <a:xfrm>
          <a:off x="4895850" y="904875"/>
          <a:ext cx="600075" cy="1819275"/>
        </a:xfrm>
        <a:prstGeom prst="rect">
          <a:avLst/>
        </a:prstGeom>
        <a:noFill/>
        <a:effectLst>
          <a:outerShdw blurRad="50800" dist="50800" algn="ctr" rotWithShape="0">
            <a:srgbClr val="000000">
              <a:alpha val="43137"/>
            </a:srgb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390525</xdr:colOff>
      <xdr:row>44</xdr:row>
      <xdr:rowOff>114300</xdr:rowOff>
    </xdr:from>
    <xdr:to>
      <xdr:col>8</xdr:col>
      <xdr:colOff>47625</xdr:colOff>
      <xdr:row>61</xdr:row>
      <xdr:rowOff>104775</xdr:rowOff>
    </xdr:to>
    <xdr:graphicFrame macro="">
      <xdr:nvGraphicFramePr>
        <xdr:cNvPr id="257846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123825</xdr:colOff>
      <xdr:row>18</xdr:row>
      <xdr:rowOff>66675</xdr:rowOff>
    </xdr:from>
    <xdr:to>
      <xdr:col>18</xdr:col>
      <xdr:colOff>304800</xdr:colOff>
      <xdr:row>35</xdr:row>
      <xdr:rowOff>57150</xdr:rowOff>
    </xdr:to>
    <xdr:graphicFrame macro="">
      <xdr:nvGraphicFramePr>
        <xdr:cNvPr id="257846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504825</xdr:colOff>
      <xdr:row>0</xdr:row>
      <xdr:rowOff>47625</xdr:rowOff>
    </xdr:from>
    <xdr:to>
      <xdr:col>29</xdr:col>
      <xdr:colOff>152400</xdr:colOff>
      <xdr:row>17</xdr:row>
      <xdr:rowOff>38100</xdr:rowOff>
    </xdr:to>
    <xdr:graphicFrame macro="">
      <xdr:nvGraphicFramePr>
        <xdr:cNvPr id="257846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504825</xdr:colOff>
      <xdr:row>18</xdr:row>
      <xdr:rowOff>28575</xdr:rowOff>
    </xdr:from>
    <xdr:to>
      <xdr:col>29</xdr:col>
      <xdr:colOff>152400</xdr:colOff>
      <xdr:row>35</xdr:row>
      <xdr:rowOff>19050</xdr:rowOff>
    </xdr:to>
    <xdr:graphicFrame macro="">
      <xdr:nvGraphicFramePr>
        <xdr:cNvPr id="257846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504825</xdr:colOff>
      <xdr:row>35</xdr:row>
      <xdr:rowOff>152400</xdr:rowOff>
    </xdr:from>
    <xdr:to>
      <xdr:col>29</xdr:col>
      <xdr:colOff>152400</xdr:colOff>
      <xdr:row>52</xdr:row>
      <xdr:rowOff>142875</xdr:rowOff>
    </xdr:to>
    <xdr:graphicFrame macro="">
      <xdr:nvGraphicFramePr>
        <xdr:cNvPr id="257846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76200</xdr:colOff>
      <xdr:row>73</xdr:row>
      <xdr:rowOff>142875</xdr:rowOff>
    </xdr:from>
    <xdr:to>
      <xdr:col>18</xdr:col>
      <xdr:colOff>257175</xdr:colOff>
      <xdr:row>90</xdr:row>
      <xdr:rowOff>133350</xdr:rowOff>
    </xdr:to>
    <xdr:graphicFrame macro="">
      <xdr:nvGraphicFramePr>
        <xdr:cNvPr id="257846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21</xdr:col>
      <xdr:colOff>438150</xdr:colOff>
      <xdr:row>56</xdr:row>
      <xdr:rowOff>28575</xdr:rowOff>
    </xdr:from>
    <xdr:to>
      <xdr:col>29</xdr:col>
      <xdr:colOff>95250</xdr:colOff>
      <xdr:row>73</xdr:row>
      <xdr:rowOff>19050</xdr:rowOff>
    </xdr:to>
    <xdr:graphicFrame macro="">
      <xdr:nvGraphicFramePr>
        <xdr:cNvPr id="257846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21</xdr:col>
      <xdr:colOff>447675</xdr:colOff>
      <xdr:row>74</xdr:row>
      <xdr:rowOff>0</xdr:rowOff>
    </xdr:from>
    <xdr:to>
      <xdr:col>29</xdr:col>
      <xdr:colOff>114300</xdr:colOff>
      <xdr:row>90</xdr:row>
      <xdr:rowOff>161925</xdr:rowOff>
    </xdr:to>
    <xdr:graphicFrame macro="">
      <xdr:nvGraphicFramePr>
        <xdr:cNvPr id="257846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447675</xdr:colOff>
      <xdr:row>91</xdr:row>
      <xdr:rowOff>133350</xdr:rowOff>
    </xdr:from>
    <xdr:to>
      <xdr:col>29</xdr:col>
      <xdr:colOff>114300</xdr:colOff>
      <xdr:row>108</xdr:row>
      <xdr:rowOff>123825</xdr:rowOff>
    </xdr:to>
    <xdr:graphicFrame macro="">
      <xdr:nvGraphicFramePr>
        <xdr:cNvPr id="257846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45</xdr:row>
      <xdr:rowOff>161925</xdr:rowOff>
    </xdr:from>
    <xdr:to>
      <xdr:col>8</xdr:col>
      <xdr:colOff>238125</xdr:colOff>
      <xdr:row>62</xdr:row>
      <xdr:rowOff>104775</xdr:rowOff>
    </xdr:to>
    <xdr:graphicFrame macro="">
      <xdr:nvGraphicFramePr>
        <xdr:cNvPr id="261941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161925</xdr:colOff>
      <xdr:row>17</xdr:row>
      <xdr:rowOff>161925</xdr:rowOff>
    </xdr:from>
    <xdr:to>
      <xdr:col>16</xdr:col>
      <xdr:colOff>361950</xdr:colOff>
      <xdr:row>34</xdr:row>
      <xdr:rowOff>133350</xdr:rowOff>
    </xdr:to>
    <xdr:graphicFrame macro="">
      <xdr:nvGraphicFramePr>
        <xdr:cNvPr id="261941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9525</xdr:colOff>
      <xdr:row>0</xdr:row>
      <xdr:rowOff>38100</xdr:rowOff>
    </xdr:from>
    <xdr:to>
      <xdr:col>25</xdr:col>
      <xdr:colOff>209550</xdr:colOff>
      <xdr:row>17</xdr:row>
      <xdr:rowOff>0</xdr:rowOff>
    </xdr:to>
    <xdr:graphicFrame macro="">
      <xdr:nvGraphicFramePr>
        <xdr:cNvPr id="261941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9525</xdr:colOff>
      <xdr:row>17</xdr:row>
      <xdr:rowOff>142875</xdr:rowOff>
    </xdr:from>
    <xdr:to>
      <xdr:col>25</xdr:col>
      <xdr:colOff>209550</xdr:colOff>
      <xdr:row>34</xdr:row>
      <xdr:rowOff>114300</xdr:rowOff>
    </xdr:to>
    <xdr:graphicFrame macro="">
      <xdr:nvGraphicFramePr>
        <xdr:cNvPr id="261941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9525</xdr:colOff>
      <xdr:row>35</xdr:row>
      <xdr:rowOff>95250</xdr:rowOff>
    </xdr:from>
    <xdr:to>
      <xdr:col>25</xdr:col>
      <xdr:colOff>209550</xdr:colOff>
      <xdr:row>52</xdr:row>
      <xdr:rowOff>57150</xdr:rowOff>
    </xdr:to>
    <xdr:graphicFrame macro="">
      <xdr:nvGraphicFramePr>
        <xdr:cNvPr id="261941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xdr:colOff>
      <xdr:row>71</xdr:row>
      <xdr:rowOff>19050</xdr:rowOff>
    </xdr:from>
    <xdr:to>
      <xdr:col>16</xdr:col>
      <xdr:colOff>266700</xdr:colOff>
      <xdr:row>87</xdr:row>
      <xdr:rowOff>152400</xdr:rowOff>
    </xdr:to>
    <xdr:graphicFrame macro="">
      <xdr:nvGraphicFramePr>
        <xdr:cNvPr id="261941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523875</xdr:colOff>
      <xdr:row>53</xdr:row>
      <xdr:rowOff>57150</xdr:rowOff>
    </xdr:from>
    <xdr:to>
      <xdr:col>25</xdr:col>
      <xdr:colOff>190500</xdr:colOff>
      <xdr:row>70</xdr:row>
      <xdr:rowOff>28575</xdr:rowOff>
    </xdr:to>
    <xdr:graphicFrame macro="">
      <xdr:nvGraphicFramePr>
        <xdr:cNvPr id="261941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18</xdr:col>
      <xdr:colOff>0</xdr:colOff>
      <xdr:row>71</xdr:row>
      <xdr:rowOff>9525</xdr:rowOff>
    </xdr:from>
    <xdr:to>
      <xdr:col>25</xdr:col>
      <xdr:colOff>200025</xdr:colOff>
      <xdr:row>87</xdr:row>
      <xdr:rowOff>133350</xdr:rowOff>
    </xdr:to>
    <xdr:graphicFrame macro="">
      <xdr:nvGraphicFramePr>
        <xdr:cNvPr id="261941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xdr:col>
      <xdr:colOff>0</xdr:colOff>
      <xdr:row>88</xdr:row>
      <xdr:rowOff>104775</xdr:rowOff>
    </xdr:from>
    <xdr:to>
      <xdr:col>25</xdr:col>
      <xdr:colOff>200025</xdr:colOff>
      <xdr:row>105</xdr:row>
      <xdr:rowOff>76200</xdr:rowOff>
    </xdr:to>
    <xdr:graphicFrame macro="">
      <xdr:nvGraphicFramePr>
        <xdr:cNvPr id="261941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180975</xdr:colOff>
      <xdr:row>46</xdr:row>
      <xdr:rowOff>57150</xdr:rowOff>
    </xdr:from>
    <xdr:to>
      <xdr:col>7</xdr:col>
      <xdr:colOff>381000</xdr:colOff>
      <xdr:row>60</xdr:row>
      <xdr:rowOff>161925</xdr:rowOff>
    </xdr:to>
    <xdr:graphicFrame macro="">
      <xdr:nvGraphicFramePr>
        <xdr:cNvPr id="267879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190500</xdr:colOff>
      <xdr:row>17</xdr:row>
      <xdr:rowOff>123825</xdr:rowOff>
    </xdr:from>
    <xdr:to>
      <xdr:col>16</xdr:col>
      <xdr:colOff>390525</xdr:colOff>
      <xdr:row>34</xdr:row>
      <xdr:rowOff>85725</xdr:rowOff>
    </xdr:to>
    <xdr:graphicFrame macro="">
      <xdr:nvGraphicFramePr>
        <xdr:cNvPr id="26787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17</xdr:col>
      <xdr:colOff>504825</xdr:colOff>
      <xdr:row>0</xdr:row>
      <xdr:rowOff>19050</xdr:rowOff>
    </xdr:from>
    <xdr:to>
      <xdr:col>25</xdr:col>
      <xdr:colOff>171450</xdr:colOff>
      <xdr:row>16</xdr:row>
      <xdr:rowOff>152400</xdr:rowOff>
    </xdr:to>
    <xdr:graphicFrame macro="">
      <xdr:nvGraphicFramePr>
        <xdr:cNvPr id="2678796"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504825</xdr:colOff>
      <xdr:row>17</xdr:row>
      <xdr:rowOff>133350</xdr:rowOff>
    </xdr:from>
    <xdr:to>
      <xdr:col>25</xdr:col>
      <xdr:colOff>171450</xdr:colOff>
      <xdr:row>34</xdr:row>
      <xdr:rowOff>104775</xdr:rowOff>
    </xdr:to>
    <xdr:graphicFrame macro="">
      <xdr:nvGraphicFramePr>
        <xdr:cNvPr id="2678797"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17</xdr:col>
      <xdr:colOff>504825</xdr:colOff>
      <xdr:row>35</xdr:row>
      <xdr:rowOff>76200</xdr:rowOff>
    </xdr:from>
    <xdr:to>
      <xdr:col>25</xdr:col>
      <xdr:colOff>171450</xdr:colOff>
      <xdr:row>52</xdr:row>
      <xdr:rowOff>47625</xdr:rowOff>
    </xdr:to>
    <xdr:graphicFrame macro="">
      <xdr:nvGraphicFramePr>
        <xdr:cNvPr id="2678798"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419100</xdr:colOff>
      <xdr:row>71</xdr:row>
      <xdr:rowOff>123825</xdr:rowOff>
    </xdr:from>
    <xdr:to>
      <xdr:col>16</xdr:col>
      <xdr:colOff>95250</xdr:colOff>
      <xdr:row>88</xdr:row>
      <xdr:rowOff>85725</xdr:rowOff>
    </xdr:to>
    <xdr:graphicFrame macro="">
      <xdr:nvGraphicFramePr>
        <xdr:cNvPr id="267879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17</xdr:col>
      <xdr:colOff>514350</xdr:colOff>
      <xdr:row>54</xdr:row>
      <xdr:rowOff>19050</xdr:rowOff>
    </xdr:from>
    <xdr:to>
      <xdr:col>25</xdr:col>
      <xdr:colOff>190500</xdr:colOff>
      <xdr:row>70</xdr:row>
      <xdr:rowOff>152400</xdr:rowOff>
    </xdr:to>
    <xdr:graphicFrame macro="">
      <xdr:nvGraphicFramePr>
        <xdr:cNvPr id="2678800"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17</xdr:col>
      <xdr:colOff>523875</xdr:colOff>
      <xdr:row>71</xdr:row>
      <xdr:rowOff>133350</xdr:rowOff>
    </xdr:from>
    <xdr:to>
      <xdr:col>25</xdr:col>
      <xdr:colOff>200025</xdr:colOff>
      <xdr:row>88</xdr:row>
      <xdr:rowOff>104775</xdr:rowOff>
    </xdr:to>
    <xdr:graphicFrame macro="">
      <xdr:nvGraphicFramePr>
        <xdr:cNvPr id="2678801"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523875</xdr:colOff>
      <xdr:row>89</xdr:row>
      <xdr:rowOff>66675</xdr:rowOff>
    </xdr:from>
    <xdr:to>
      <xdr:col>25</xdr:col>
      <xdr:colOff>200025</xdr:colOff>
      <xdr:row>106</xdr:row>
      <xdr:rowOff>38100</xdr:rowOff>
    </xdr:to>
    <xdr:graphicFrame macro="">
      <xdr:nvGraphicFramePr>
        <xdr:cNvPr id="2678802"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38100</xdr:colOff>
      <xdr:row>0</xdr:row>
      <xdr:rowOff>38100</xdr:rowOff>
    </xdr:from>
    <xdr:to>
      <xdr:col>14</xdr:col>
      <xdr:colOff>342900</xdr:colOff>
      <xdr:row>14</xdr:row>
      <xdr:rowOff>142875</xdr:rowOff>
    </xdr:to>
    <xdr:graphicFrame macro="">
      <xdr:nvGraphicFramePr>
        <xdr:cNvPr id="10101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514350</xdr:colOff>
      <xdr:row>0</xdr:row>
      <xdr:rowOff>28575</xdr:rowOff>
    </xdr:from>
    <xdr:to>
      <xdr:col>23</xdr:col>
      <xdr:colOff>285750</xdr:colOff>
      <xdr:row>14</xdr:row>
      <xdr:rowOff>133350</xdr:rowOff>
    </xdr:to>
    <xdr:graphicFrame macro="">
      <xdr:nvGraphicFramePr>
        <xdr:cNvPr id="1010126"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361950</xdr:colOff>
      <xdr:row>0</xdr:row>
      <xdr:rowOff>28575</xdr:rowOff>
    </xdr:from>
    <xdr:to>
      <xdr:col>32</xdr:col>
      <xdr:colOff>133350</xdr:colOff>
      <xdr:row>14</xdr:row>
      <xdr:rowOff>133350</xdr:rowOff>
    </xdr:to>
    <xdr:graphicFrame macro="">
      <xdr:nvGraphicFramePr>
        <xdr:cNvPr id="1010127"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38100</xdr:colOff>
      <xdr:row>15</xdr:row>
      <xdr:rowOff>152400</xdr:rowOff>
    </xdr:from>
    <xdr:to>
      <xdr:col>14</xdr:col>
      <xdr:colOff>342900</xdr:colOff>
      <xdr:row>30</xdr:row>
      <xdr:rowOff>38100</xdr:rowOff>
    </xdr:to>
    <xdr:graphicFrame macro="">
      <xdr:nvGraphicFramePr>
        <xdr:cNvPr id="1010128"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523875</xdr:colOff>
      <xdr:row>15</xdr:row>
      <xdr:rowOff>161925</xdr:rowOff>
    </xdr:from>
    <xdr:to>
      <xdr:col>23</xdr:col>
      <xdr:colOff>295275</xdr:colOff>
      <xdr:row>30</xdr:row>
      <xdr:rowOff>47625</xdr:rowOff>
    </xdr:to>
    <xdr:graphicFrame macro="">
      <xdr:nvGraphicFramePr>
        <xdr:cNvPr id="1010129"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23</xdr:col>
      <xdr:colOff>390525</xdr:colOff>
      <xdr:row>15</xdr:row>
      <xdr:rowOff>161925</xdr:rowOff>
    </xdr:from>
    <xdr:to>
      <xdr:col>32</xdr:col>
      <xdr:colOff>161925</xdr:colOff>
      <xdr:row>30</xdr:row>
      <xdr:rowOff>47625</xdr:rowOff>
    </xdr:to>
    <xdr:graphicFrame macro="">
      <xdr:nvGraphicFramePr>
        <xdr:cNvPr id="1010130"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6</xdr:col>
      <xdr:colOff>47625</xdr:colOff>
      <xdr:row>31</xdr:row>
      <xdr:rowOff>0</xdr:rowOff>
    </xdr:from>
    <xdr:to>
      <xdr:col>14</xdr:col>
      <xdr:colOff>352425</xdr:colOff>
      <xdr:row>45</xdr:row>
      <xdr:rowOff>76200</xdr:rowOff>
    </xdr:to>
    <xdr:graphicFrame macro="">
      <xdr:nvGraphicFramePr>
        <xdr:cNvPr id="101013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31</xdr:row>
      <xdr:rowOff>0</xdr:rowOff>
    </xdr:from>
    <xdr:to>
      <xdr:col>23</xdr:col>
      <xdr:colOff>304800</xdr:colOff>
      <xdr:row>45</xdr:row>
      <xdr:rowOff>76200</xdr:rowOff>
    </xdr:to>
    <xdr:graphicFrame macro="">
      <xdr:nvGraphicFramePr>
        <xdr:cNvPr id="1010132"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23</xdr:col>
      <xdr:colOff>409575</xdr:colOff>
      <xdr:row>30</xdr:row>
      <xdr:rowOff>180975</xdr:rowOff>
    </xdr:from>
    <xdr:to>
      <xdr:col>32</xdr:col>
      <xdr:colOff>180975</xdr:colOff>
      <xdr:row>45</xdr:row>
      <xdr:rowOff>66675</xdr:rowOff>
    </xdr:to>
    <xdr:graphicFrame macro="">
      <xdr:nvGraphicFramePr>
        <xdr:cNvPr id="101013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57150</xdr:colOff>
      <xdr:row>49</xdr:row>
      <xdr:rowOff>19050</xdr:rowOff>
    </xdr:from>
    <xdr:to>
      <xdr:col>14</xdr:col>
      <xdr:colOff>361950</xdr:colOff>
      <xdr:row>64</xdr:row>
      <xdr:rowOff>133350</xdr:rowOff>
    </xdr:to>
    <xdr:graphicFrame macro="">
      <xdr:nvGraphicFramePr>
        <xdr:cNvPr id="1010134"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49</xdr:row>
      <xdr:rowOff>28575</xdr:rowOff>
    </xdr:from>
    <xdr:to>
      <xdr:col>23</xdr:col>
      <xdr:colOff>304800</xdr:colOff>
      <xdr:row>64</xdr:row>
      <xdr:rowOff>142875</xdr:rowOff>
    </xdr:to>
    <xdr:graphicFrame macro="">
      <xdr:nvGraphicFramePr>
        <xdr:cNvPr id="1010135"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23</xdr:col>
      <xdr:colOff>438150</xdr:colOff>
      <xdr:row>49</xdr:row>
      <xdr:rowOff>28575</xdr:rowOff>
    </xdr:from>
    <xdr:to>
      <xdr:col>32</xdr:col>
      <xdr:colOff>209550</xdr:colOff>
      <xdr:row>64</xdr:row>
      <xdr:rowOff>142875</xdr:rowOff>
    </xdr:to>
    <xdr:graphicFrame macro="">
      <xdr:nvGraphicFramePr>
        <xdr:cNvPr id="1010136"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F30"/>
  <sheetViews>
    <sheetView showGridLines="0" tabSelected="1" zoomScaleNormal="100" zoomScaleSheetLayoutView="100" workbookViewId="0">
      <selection activeCell="H20" sqref="H20"/>
    </sheetView>
  </sheetViews>
  <sheetFormatPr defaultRowHeight="12.75"/>
  <cols>
    <col min="1" max="1" width="43.6640625" style="23" bestFit="1" customWidth="1"/>
    <col min="2" max="6" width="10.5" style="23" bestFit="1" customWidth="1"/>
    <col min="7" max="16384" width="9.33203125" style="23"/>
  </cols>
  <sheetData>
    <row r="1" spans="1:6" ht="30" customHeight="1">
      <c r="A1" s="61" t="s">
        <v>155</v>
      </c>
      <c r="B1" s="62"/>
      <c r="C1" s="62"/>
      <c r="D1" s="62"/>
      <c r="E1" s="62"/>
      <c r="F1" s="62"/>
    </row>
    <row r="2" spans="1:6">
      <c r="A2" s="43"/>
    </row>
    <row r="3" spans="1:6">
      <c r="B3" s="36" t="s">
        <v>37</v>
      </c>
      <c r="C3" s="36" t="s">
        <v>37</v>
      </c>
      <c r="D3" s="36" t="s">
        <v>37</v>
      </c>
      <c r="E3" s="36" t="s">
        <v>37</v>
      </c>
      <c r="F3" s="36" t="s">
        <v>37</v>
      </c>
    </row>
    <row r="4" spans="1:6" ht="15">
      <c r="B4" s="21">
        <v>39508</v>
      </c>
      <c r="C4" s="21">
        <v>39873</v>
      </c>
      <c r="D4" s="21">
        <v>40238</v>
      </c>
      <c r="E4" s="21">
        <v>40603</v>
      </c>
      <c r="F4" s="21">
        <v>40969</v>
      </c>
    </row>
    <row r="5" spans="1:6" ht="15" hidden="1" customHeight="1">
      <c r="A5" s="38" t="s">
        <v>78</v>
      </c>
      <c r="B5" s="39"/>
      <c r="C5" s="39"/>
      <c r="D5" s="39"/>
      <c r="E5" s="39"/>
      <c r="F5" s="39"/>
    </row>
    <row r="6" spans="1:6" ht="5.0999999999999996" hidden="1" customHeight="1">
      <c r="B6" s="37"/>
      <c r="C6" s="37"/>
      <c r="D6" s="37"/>
      <c r="E6" s="37"/>
      <c r="F6" s="37"/>
    </row>
    <row r="7" spans="1:6" ht="15" customHeight="1">
      <c r="A7" s="38" t="s">
        <v>79</v>
      </c>
      <c r="B7" s="39">
        <f>ユナイテッドアローズ_組替財務諸表!E14/ユナイテッドアローズ_投下資産!C10</f>
        <v>0.19336534521262932</v>
      </c>
      <c r="C7" s="39">
        <f>ユナイテッドアローズ_組替財務諸表!F14/ユナイテッドアローズ_投下資産!D10</f>
        <v>0.14654002713704206</v>
      </c>
      <c r="D7" s="39">
        <f>ユナイテッドアローズ_組替財務諸表!G14/ユナイテッドアローズ_投下資産!E10</f>
        <v>0.14522431471633809</v>
      </c>
      <c r="E7" s="39">
        <f>ユナイテッドアローズ_組替財務諸表!H14/ユナイテッドアローズ_投下資産!F10</f>
        <v>0.24575707154742096</v>
      </c>
      <c r="F7" s="39">
        <f>ユナイテッドアローズ_組替財務諸表!I14/ユナイテッドアローズ_投下資産!G10</f>
        <v>0.32948119801354575</v>
      </c>
    </row>
    <row r="8" spans="1:6" ht="5.0999999999999996" customHeight="1">
      <c r="B8" s="37"/>
      <c r="C8" s="37"/>
      <c r="D8" s="37"/>
      <c r="E8" s="37"/>
      <c r="F8" s="37"/>
    </row>
    <row r="9" spans="1:6" ht="15" customHeight="1">
      <c r="A9" s="40" t="s">
        <v>81</v>
      </c>
      <c r="B9" s="39">
        <f>ユナイテッドアローズ_組替財務諸表!E22</f>
        <v>6.8276540064524174E-2</v>
      </c>
      <c r="C9" s="39">
        <f>ユナイテッドアローズ_組替財務諸表!F22</f>
        <v>5.422707588024854E-2</v>
      </c>
      <c r="D9" s="39">
        <f>ユナイテッドアローズ_組替財務諸表!G22</f>
        <v>5.9194769112856871E-2</v>
      </c>
      <c r="E9" s="39">
        <f>ユナイテッドアローズ_組替財務諸表!H22</f>
        <v>8.1538240717227373E-2</v>
      </c>
      <c r="F9" s="39">
        <f>ユナイテッドアローズ_組替財務諸表!I22</f>
        <v>9.9890252028377688E-2</v>
      </c>
    </row>
    <row r="10" spans="1:6" ht="15" customHeight="1">
      <c r="A10" s="24" t="s">
        <v>133</v>
      </c>
      <c r="B10" s="37">
        <f>ユナイテッドアローズ_組替財務諸表!E19</f>
        <v>0.48919289403359134</v>
      </c>
      <c r="C10" s="37">
        <f>ユナイテッドアローズ_組替財務諸表!F19</f>
        <v>0.48977593673507813</v>
      </c>
      <c r="D10" s="37">
        <f>ユナイテッドアローズ_組替財務諸表!G19</f>
        <v>0.48667129718336843</v>
      </c>
      <c r="E10" s="37">
        <f>ユナイテッドアローズ_組替財務諸表!H19</f>
        <v>0.47000695586887636</v>
      </c>
      <c r="F10" s="37">
        <f>ユナイテッドアローズ_組替財務諸表!I19</f>
        <v>0.45457217888919377</v>
      </c>
    </row>
    <row r="11" spans="1:6" ht="15" customHeight="1">
      <c r="A11" s="24" t="s">
        <v>82</v>
      </c>
      <c r="B11" s="37">
        <f>ユナイテッドアローズ_組替財務諸表!E21</f>
        <v>1.6352584428351864E-2</v>
      </c>
      <c r="C11" s="37">
        <f>ユナイテッドアローズ_組替財務諸表!F21</f>
        <v>1.9004581685809326E-2</v>
      </c>
      <c r="D11" s="37">
        <f>ユナイテッドアローズ_組替財務諸表!G21</f>
        <v>2.3280321900747268E-2</v>
      </c>
      <c r="E11" s="37">
        <f>ユナイテッドアローズ_組替財務諸表!H21</f>
        <v>2.1088427863223326E-2</v>
      </c>
      <c r="F11" s="37">
        <f>ユナイテッドアローズ_組替財務諸表!I21</f>
        <v>1.7794849684474583E-2</v>
      </c>
    </row>
    <row r="12" spans="1:6" ht="15" customHeight="1">
      <c r="A12" s="24" t="s">
        <v>86</v>
      </c>
      <c r="B12" s="37">
        <f>ユナイテッドアローズ_組替財務諸表!E20</f>
        <v>0.42617798147353264</v>
      </c>
      <c r="C12" s="37">
        <f>ユナイテッドアローズ_組替財務諸表!F20</f>
        <v>0.43699240569886399</v>
      </c>
      <c r="D12" s="37">
        <f>ユナイテッドアローズ_組替財務諸表!G20</f>
        <v>0.43085361180302739</v>
      </c>
      <c r="E12" s="37">
        <f>ユナイテッドアローズ_組替財務諸表!H20</f>
        <v>0.42736637555067297</v>
      </c>
      <c r="F12" s="37">
        <f>ユナイテッドアローズ_組替財務諸表!I20</f>
        <v>0.427742719397954</v>
      </c>
    </row>
    <row r="13" spans="1:6" ht="5.0999999999999996" customHeight="1">
      <c r="B13" s="37"/>
      <c r="C13" s="37"/>
      <c r="D13" s="37"/>
      <c r="E13" s="37"/>
      <c r="F13" s="37"/>
    </row>
    <row r="14" spans="1:6" ht="15" customHeight="1">
      <c r="A14" s="40" t="s">
        <v>83</v>
      </c>
      <c r="B14" s="41">
        <f>ユナイテッドアローズ_組替財務諸表!E6/ユナイテッドアローズ_投下資産!C10</f>
        <v>2.8320905691748739</v>
      </c>
      <c r="C14" s="41">
        <f>ユナイテッドアローズ_組替財務諸表!F6/ユナイテッドアローズ_投下資産!D10</f>
        <v>2.7023405698778835</v>
      </c>
      <c r="D14" s="41">
        <f>ユナイテッドアローズ_組替財務諸表!G6/ユナイテッドアローズ_投下資産!E10</f>
        <v>2.4533301994887915</v>
      </c>
      <c r="E14" s="41">
        <f>ユナイテッドアローズ_組替財務諸表!H6/ユナイテッドアローズ_投下資産!F10</f>
        <v>3.0140099833610647</v>
      </c>
      <c r="F14" s="41">
        <f>ユナイテッドアローズ_組替財務諸表!I6/ユナイテッドアローズ_投下資産!G10</f>
        <v>3.2984319422874608</v>
      </c>
    </row>
    <row r="15" spans="1:6" ht="15" customHeight="1">
      <c r="A15" s="24" t="s">
        <v>84</v>
      </c>
      <c r="B15" s="37">
        <f>ユナイテッドアローズ_投下資産!C7/ユナイテッドアローズ_組替財務諸表!E6</f>
        <v>0.15812506057794826</v>
      </c>
      <c r="C15" s="37">
        <f>ユナイテッドアローズ_投下資産!D7/ユナイテッドアローズ_組替財務諸表!F6</f>
        <v>0.17837193246720642</v>
      </c>
      <c r="D15" s="37">
        <f>ユナイテッドアローズ_投下資産!E7/ユナイテッドアローズ_組替財務諸表!G6</f>
        <v>0.21119946349875454</v>
      </c>
      <c r="E15" s="37">
        <f>ユナイテッドアローズ_投下資産!F7/ユナイテッドアローズ_組替財務諸表!H6</f>
        <v>0.15546918991730244</v>
      </c>
      <c r="F15" s="37">
        <f>ユナイテッドアローズ_投下資産!G7/ユナイテッドアローズ_組替財務諸表!I6</f>
        <v>0.14347146552737819</v>
      </c>
    </row>
    <row r="16" spans="1:6" ht="15" customHeight="1">
      <c r="A16" s="24" t="s">
        <v>85</v>
      </c>
      <c r="B16" s="37">
        <f>ユナイテッドアローズ_投下資産!C8/ユナイテッドアローズ_組替財務諸表!E6</f>
        <v>8.7398402126805219E-2</v>
      </c>
      <c r="C16" s="37">
        <f>ユナイテッドアローズ_投下資産!D8/ユナイテッドアローズ_組替財務諸表!F6</f>
        <v>8.4591727860415494E-2</v>
      </c>
      <c r="D16" s="37">
        <f>ユナイテッドアローズ_投下資産!E8/ユナイテッドアローズ_組替財務諸表!G6</f>
        <v>9.3276968767963209E-2</v>
      </c>
      <c r="E16" s="37">
        <f>ユナイテッドアローズ_投下資産!F8/ユナイテッドアローズ_組替財務諸表!H6</f>
        <v>8.283004493712115E-2</v>
      </c>
      <c r="F16" s="37">
        <f>ユナイテッドアローズ_投下資産!G8/ユナイテッドアローズ_組替財務諸表!I6</f>
        <v>8.0243405322776629E-2</v>
      </c>
    </row>
    <row r="17" spans="1:6" ht="15" customHeight="1">
      <c r="A17" s="24" t="s">
        <v>99</v>
      </c>
      <c r="B17" s="37">
        <f>ユナイテッドアローズ_投下資産!C9/ユナイテッドアローズ_組替財務諸表!E6</f>
        <v>0.10757258968997938</v>
      </c>
      <c r="C17" s="37">
        <f>ユナイテッドアローズ_投下資産!D9/ユナイテッドアローズ_組替財務諸表!F6</f>
        <v>0.1070859222996297</v>
      </c>
      <c r="D17" s="37">
        <f>ユナイテッドアローズ_投下資産!E9/ユナイテッドアローズ_組替財務諸表!G6</f>
        <v>0.1031327840582487</v>
      </c>
      <c r="E17" s="37">
        <f>ユナイテッドアローズ_投下資産!F9/ユナイテッドアローズ_組替財務諸表!H6</f>
        <v>9.3484669485817753E-2</v>
      </c>
      <c r="F17" s="37">
        <f>ユナイテッドアローズ_投下資産!G9/ユナイテッドアローズ_組替財務諸表!I6</f>
        <v>7.9459491239760122E-2</v>
      </c>
    </row>
    <row r="18" spans="1:6" ht="5.0999999999999996" customHeight="1"/>
    <row r="19" spans="1:6" hidden="1">
      <c r="A19" s="40" t="s">
        <v>80</v>
      </c>
      <c r="B19" s="39" t="e">
        <f>#REF!/#REF!</f>
        <v>#REF!</v>
      </c>
      <c r="C19" s="39" t="e">
        <f>#REF!/#REF!</f>
        <v>#REF!</v>
      </c>
      <c r="D19" s="39" t="e">
        <f>#REF!/#REF!</f>
        <v>#REF!</v>
      </c>
      <c r="E19" s="39" t="e">
        <f>#REF!/#REF!</f>
        <v>#REF!</v>
      </c>
      <c r="F19" s="39" t="e">
        <f>#REF!/#REF!</f>
        <v>#REF!</v>
      </c>
    </row>
    <row r="20" spans="1:6">
      <c r="B20" s="37"/>
      <c r="C20" s="37"/>
      <c r="D20" s="37"/>
      <c r="E20" s="37"/>
      <c r="F20" s="37"/>
    </row>
    <row r="21" spans="1:6">
      <c r="B21" s="49"/>
      <c r="C21" s="49"/>
      <c r="D21" s="49"/>
      <c r="E21" s="49"/>
      <c r="F21" s="49"/>
    </row>
    <row r="22" spans="1:6">
      <c r="A22" s="24" t="s">
        <v>90</v>
      </c>
      <c r="B22" s="42"/>
      <c r="C22" s="42"/>
      <c r="D22" s="42"/>
      <c r="E22" s="42"/>
      <c r="F22" s="42"/>
    </row>
    <row r="23" spans="1:6">
      <c r="A23" s="24"/>
      <c r="B23" s="36" t="s">
        <v>37</v>
      </c>
      <c r="C23" s="36" t="s">
        <v>37</v>
      </c>
      <c r="D23" s="36" t="s">
        <v>37</v>
      </c>
      <c r="E23" s="36" t="s">
        <v>37</v>
      </c>
      <c r="F23" s="36" t="s">
        <v>37</v>
      </c>
    </row>
    <row r="24" spans="1:6" ht="15">
      <c r="B24" s="21">
        <v>39508</v>
      </c>
      <c r="C24" s="21">
        <v>39873</v>
      </c>
      <c r="D24" s="21">
        <v>40238</v>
      </c>
      <c r="E24" s="21">
        <v>40603</v>
      </c>
      <c r="F24" s="21">
        <v>40969</v>
      </c>
    </row>
    <row r="25" spans="1:6">
      <c r="A25" s="40" t="s">
        <v>0</v>
      </c>
      <c r="B25" s="44">
        <f>ユナイテッドアローズ_財務諸表!F6/ユナイテッドアローズ_財務諸表!E6-1</f>
        <v>0.18474712511688174</v>
      </c>
      <c r="C25" s="44">
        <f>ユナイテッドアローズ_財務諸表!G6/ユナイテッドアローズ_財務諸表!F6-1</f>
        <v>0.10307251353484448</v>
      </c>
      <c r="D25" s="44">
        <f>ユナイテッドアローズ_財務諸表!H6/ユナイテッドアローズ_財務諸表!G6-1</f>
        <v>4.8189292663026517E-2</v>
      </c>
      <c r="E25" s="44">
        <f>ユナイテッドアローズ_財務諸表!I6/ユナイテッドアローズ_財務諸表!H6-1</f>
        <v>8.4630676374784386E-2</v>
      </c>
      <c r="F25" s="44">
        <f>ユナイテッドアローズ_財務諸表!J6/ユナイテッドアローズ_財務諸表!I6-1</f>
        <v>0.12676242947521832</v>
      </c>
    </row>
    <row r="26" spans="1:6" ht="5.0999999999999996" customHeight="1">
      <c r="B26" s="37"/>
      <c r="C26" s="37"/>
      <c r="D26" s="37"/>
      <c r="E26" s="37"/>
      <c r="F26" s="37"/>
    </row>
    <row r="27" spans="1:6">
      <c r="A27" s="40" t="s">
        <v>27</v>
      </c>
      <c r="B27" s="44">
        <f>ユナイテッドアローズ_財務諸表!F10/ユナイテッドアローズ_財務諸表!E10-1</f>
        <v>-0.3292517006802721</v>
      </c>
      <c r="C27" s="44">
        <f>ユナイテッドアローズ_財務諸表!G10/ユナイテッドアローズ_財務諸表!F10-1</f>
        <v>-0.12393509127789049</v>
      </c>
      <c r="D27" s="44">
        <f>ユナイテッドアローズ_財務諸表!H10/ユナイテッドアローズ_財務諸表!G10-1</f>
        <v>0.14424635332252844</v>
      </c>
      <c r="E27" s="44">
        <f>ユナイテッドアローズ_財務諸表!I10/ユナイテッドアローズ_財務諸表!H10-1</f>
        <v>0.49413193039255354</v>
      </c>
      <c r="F27" s="44">
        <f>ユナイテッドアローズ_財務諸表!J10/ユナイテッドアローズ_財務諸表!I10-1</f>
        <v>0.38041711809317436</v>
      </c>
    </row>
    <row r="28" spans="1:6" ht="5.0999999999999996" customHeight="1">
      <c r="B28" s="37"/>
      <c r="C28" s="37"/>
      <c r="D28" s="37"/>
      <c r="E28" s="37"/>
      <c r="F28" s="37"/>
    </row>
    <row r="29" spans="1:6">
      <c r="A29" s="40" t="s">
        <v>91</v>
      </c>
      <c r="B29" s="39">
        <f>ユナイテッドアローズ_投下資産!D10/ユナイテッドアローズ_投下資産!C10-1</f>
        <v>0.15603536338842283</v>
      </c>
      <c r="C29" s="39">
        <f>ユナイテッドアローズ_投下資産!E10/ユナイテッドアローズ_投下資産!D10-1</f>
        <v>0.1545793758480325</v>
      </c>
      <c r="D29" s="39">
        <f>ユナイテッドアローズ_投下資産!F10/ユナイテッドアローズ_投下資産!E10-1</f>
        <v>-0.11713723301113499</v>
      </c>
      <c r="E29" s="39">
        <f>ユナイテッドアローズ_投下資産!G10/ユナイテッドアローズ_投下資産!F10-1</f>
        <v>2.9602329450915121E-2</v>
      </c>
      <c r="F29" s="39">
        <f>ユナイテッドアローズ_投下資産!H10/ユナイテッドアローズ_投下資産!G10-1</f>
        <v>-0.10478335980969344</v>
      </c>
    </row>
    <row r="30" spans="1:6" ht="5.0999999999999996" customHeight="1">
      <c r="B30" s="37"/>
      <c r="C30" s="37"/>
      <c r="D30" s="37"/>
      <c r="E30" s="37"/>
      <c r="F30" s="37"/>
    </row>
  </sheetData>
  <mergeCells count="1">
    <mergeCell ref="A1:F1"/>
  </mergeCells>
  <phoneticPr fontId="3"/>
  <printOptions horizontalCentered="1"/>
  <pageMargins left="0.70866141732283472" right="0.70866141732283472" top="0.74803149606299213" bottom="0.74803149606299213" header="0.31496062992125984" footer="0.31496062992125984"/>
  <pageSetup paperSize="9" orientation="landscape" horizontalDpi="4294967293" verticalDpi="0" r:id="rId1"/>
  <headerFooter>
    <oddHeader>&amp;L&amp;F&amp;C&amp;A</oddHeader>
    <oddFooter>&amp;R&amp;P/&amp;N</oddFooter>
  </headerFooter>
  <drawing r:id="rId2"/>
  <legacyDrawing r:id="rId3"/>
</worksheet>
</file>

<file path=xl/worksheets/sheet10.xml><?xml version="1.0" encoding="utf-8"?>
<worksheet xmlns="http://schemas.openxmlformats.org/spreadsheetml/2006/main" xmlns:r="http://schemas.openxmlformats.org/officeDocument/2006/relationships">
  <dimension ref="A1:K82"/>
  <sheetViews>
    <sheetView showGridLines="0" zoomScaleNormal="100" zoomScaleSheetLayoutView="100" workbookViewId="0">
      <selection sqref="A1:J1"/>
    </sheetView>
  </sheetViews>
  <sheetFormatPr defaultColWidth="12" defaultRowHeight="12.75"/>
  <cols>
    <col min="1" max="1" width="9.33203125" style="8" customWidth="1"/>
    <col min="2" max="3" width="3" style="8" customWidth="1"/>
    <col min="4" max="4" width="33.5" style="12" customWidth="1"/>
    <col min="5" max="7" width="12.83203125" style="12" customWidth="1"/>
    <col min="8" max="10" width="12.83203125" style="8" customWidth="1"/>
    <col min="11" max="11" width="1.5" style="8" customWidth="1"/>
    <col min="12" max="16384" width="12" style="8"/>
  </cols>
  <sheetData>
    <row r="1" spans="1:11" ht="30" customHeight="1">
      <c r="A1" s="63" t="s">
        <v>158</v>
      </c>
      <c r="B1" s="63"/>
      <c r="C1" s="63"/>
      <c r="D1" s="63"/>
      <c r="E1" s="63"/>
      <c r="F1" s="63"/>
      <c r="G1" s="63"/>
      <c r="H1" s="63"/>
      <c r="I1" s="63"/>
      <c r="J1" s="63"/>
    </row>
    <row r="3" spans="1:11">
      <c r="A3" s="4" t="s">
        <v>95</v>
      </c>
      <c r="J3" s="5" t="s">
        <v>18</v>
      </c>
    </row>
    <row r="4" spans="1:11">
      <c r="E4" s="6" t="s">
        <v>8</v>
      </c>
      <c r="F4" s="6" t="s">
        <v>8</v>
      </c>
      <c r="G4" s="6" t="s">
        <v>8</v>
      </c>
      <c r="H4" s="6" t="s">
        <v>8</v>
      </c>
      <c r="I4" s="6" t="s">
        <v>8</v>
      </c>
      <c r="J4" s="6" t="s">
        <v>8</v>
      </c>
    </row>
    <row r="5" spans="1:11" ht="15">
      <c r="E5" s="21">
        <v>39295</v>
      </c>
      <c r="F5" s="21">
        <v>39661</v>
      </c>
      <c r="G5" s="21">
        <v>40026</v>
      </c>
      <c r="H5" s="21">
        <v>40391</v>
      </c>
      <c r="I5" s="21">
        <v>40756</v>
      </c>
      <c r="J5" s="21">
        <v>41122</v>
      </c>
    </row>
    <row r="6" spans="1:11">
      <c r="B6" s="4" t="s">
        <v>4</v>
      </c>
      <c r="C6" s="4"/>
      <c r="D6" s="13"/>
      <c r="E6" s="7">
        <v>525203</v>
      </c>
      <c r="F6" s="7">
        <v>586451</v>
      </c>
      <c r="G6" s="7">
        <v>685043</v>
      </c>
      <c r="H6" s="7">
        <v>814811</v>
      </c>
      <c r="I6" s="7">
        <v>820349</v>
      </c>
      <c r="J6" s="7">
        <v>928669</v>
      </c>
    </row>
    <row r="7" spans="1:11" ht="12.75" customHeight="1">
      <c r="B7" s="4" t="s">
        <v>1</v>
      </c>
      <c r="C7" s="4"/>
      <c r="E7" s="7">
        <v>276808</v>
      </c>
      <c r="F7" s="7">
        <v>292769</v>
      </c>
      <c r="G7" s="7">
        <v>343515</v>
      </c>
      <c r="H7" s="7">
        <v>393930</v>
      </c>
      <c r="I7" s="7">
        <v>394581</v>
      </c>
      <c r="J7" s="7">
        <v>453202</v>
      </c>
    </row>
    <row r="8" spans="1:11">
      <c r="B8" s="4" t="s">
        <v>2</v>
      </c>
      <c r="C8" s="4"/>
      <c r="E8" s="47">
        <v>248395</v>
      </c>
      <c r="F8" s="47">
        <v>293682</v>
      </c>
      <c r="G8" s="47">
        <v>341528</v>
      </c>
      <c r="H8" s="47">
        <v>420881</v>
      </c>
      <c r="I8" s="47">
        <v>425767</v>
      </c>
      <c r="J8" s="47">
        <v>475466</v>
      </c>
    </row>
    <row r="9" spans="1:11">
      <c r="B9" s="4" t="s">
        <v>7</v>
      </c>
      <c r="C9" s="4"/>
      <c r="E9" s="7">
        <v>183431</v>
      </c>
      <c r="F9" s="7">
        <v>206189</v>
      </c>
      <c r="G9" s="7">
        <v>232888</v>
      </c>
      <c r="H9" s="7">
        <v>288503</v>
      </c>
      <c r="I9" s="7">
        <v>309401</v>
      </c>
      <c r="J9" s="7">
        <v>349016</v>
      </c>
    </row>
    <row r="10" spans="1:11">
      <c r="B10" s="4" t="s">
        <v>3</v>
      </c>
      <c r="C10" s="4"/>
      <c r="E10" s="47">
        <v>6463</v>
      </c>
      <c r="F10" s="47">
        <v>87493</v>
      </c>
      <c r="G10" s="47">
        <v>108639</v>
      </c>
      <c r="H10" s="47">
        <v>132378</v>
      </c>
      <c r="I10" s="47">
        <v>116365</v>
      </c>
      <c r="J10" s="47">
        <v>126450</v>
      </c>
      <c r="K10" s="11"/>
    </row>
    <row r="11" spans="1:11">
      <c r="E11" s="32"/>
      <c r="F11" s="32"/>
      <c r="G11" s="32"/>
      <c r="H11" s="32"/>
      <c r="I11" s="32"/>
      <c r="J11" s="32"/>
    </row>
    <row r="12" spans="1:11">
      <c r="A12" s="4" t="s">
        <v>96</v>
      </c>
      <c r="I12" s="5"/>
      <c r="J12" s="5" t="s">
        <v>18</v>
      </c>
    </row>
    <row r="13" spans="1:11">
      <c r="A13" s="4"/>
      <c r="E13" s="6" t="s">
        <v>8</v>
      </c>
      <c r="F13" s="6" t="s">
        <v>8</v>
      </c>
      <c r="G13" s="6" t="s">
        <v>8</v>
      </c>
      <c r="H13" s="6" t="s">
        <v>8</v>
      </c>
      <c r="I13" s="6" t="s">
        <v>8</v>
      </c>
      <c r="J13" s="6" t="s">
        <v>8</v>
      </c>
    </row>
    <row r="14" spans="1:11" ht="15">
      <c r="A14" s="4"/>
      <c r="E14" s="21">
        <v>39295</v>
      </c>
      <c r="F14" s="21">
        <v>39661</v>
      </c>
      <c r="G14" s="21">
        <v>40026</v>
      </c>
      <c r="H14" s="21">
        <v>40391</v>
      </c>
      <c r="I14" s="21">
        <v>40756</v>
      </c>
      <c r="J14" s="21">
        <v>41122</v>
      </c>
    </row>
    <row r="15" spans="1:11">
      <c r="B15" s="4" t="s">
        <v>9</v>
      </c>
      <c r="C15" s="4"/>
      <c r="E15" s="20">
        <v>217978</v>
      </c>
      <c r="F15" s="20">
        <v>263696</v>
      </c>
      <c r="G15" s="20">
        <v>298171</v>
      </c>
      <c r="H15" s="20">
        <v>345625</v>
      </c>
      <c r="I15" s="20">
        <v>369971</v>
      </c>
      <c r="J15" s="20">
        <v>424516</v>
      </c>
    </row>
    <row r="16" spans="1:11">
      <c r="D16" s="9" t="s">
        <v>38</v>
      </c>
      <c r="E16" s="7">
        <v>64091</v>
      </c>
      <c r="F16" s="7">
        <v>67248</v>
      </c>
      <c r="G16" s="7">
        <v>43876</v>
      </c>
      <c r="H16" s="7">
        <v>62466</v>
      </c>
      <c r="I16" s="7">
        <v>64386</v>
      </c>
      <c r="J16" s="7">
        <v>132238</v>
      </c>
    </row>
    <row r="17" spans="2:10">
      <c r="D17" s="9" t="s">
        <v>39</v>
      </c>
      <c r="E17" s="7">
        <v>9849</v>
      </c>
      <c r="F17" s="7">
        <v>13411</v>
      </c>
      <c r="G17" s="7">
        <v>15213</v>
      </c>
      <c r="H17" s="7">
        <v>15371</v>
      </c>
      <c r="I17" s="7">
        <v>17796</v>
      </c>
      <c r="J17" s="7">
        <v>19920</v>
      </c>
    </row>
    <row r="18" spans="2:10">
      <c r="D18" s="9" t="s">
        <v>108</v>
      </c>
      <c r="E18" s="7">
        <v>55237</v>
      </c>
      <c r="F18" s="7">
        <v>102912</v>
      </c>
      <c r="G18" s="7">
        <v>125875</v>
      </c>
      <c r="H18" s="7">
        <v>139472</v>
      </c>
      <c r="I18" s="7">
        <v>137728</v>
      </c>
      <c r="J18" s="7">
        <v>133788</v>
      </c>
    </row>
    <row r="19" spans="2:10">
      <c r="D19" s="9" t="s">
        <v>24</v>
      </c>
      <c r="E19" s="7">
        <v>55173</v>
      </c>
      <c r="F19" s="7">
        <v>53778</v>
      </c>
      <c r="G19" s="7">
        <v>74580</v>
      </c>
      <c r="H19" s="7">
        <v>74079</v>
      </c>
      <c r="I19" s="7">
        <v>92750</v>
      </c>
      <c r="J19" s="7">
        <v>98963</v>
      </c>
    </row>
    <row r="20" spans="2:10">
      <c r="D20" s="9" t="s">
        <v>41</v>
      </c>
      <c r="E20" s="7">
        <v>1752</v>
      </c>
      <c r="F20" s="7">
        <v>2545</v>
      </c>
      <c r="G20" s="7">
        <v>22187</v>
      </c>
      <c r="H20" s="7">
        <v>29715</v>
      </c>
      <c r="I20" s="7">
        <v>31802</v>
      </c>
      <c r="J20" s="7">
        <v>16987</v>
      </c>
    </row>
    <row r="21" spans="2:10">
      <c r="D21" s="9" t="s">
        <v>117</v>
      </c>
      <c r="E21" s="7">
        <v>5837</v>
      </c>
      <c r="F21" s="7">
        <v>6959</v>
      </c>
      <c r="G21" s="7">
        <v>4771</v>
      </c>
      <c r="H21" s="7">
        <v>12455</v>
      </c>
      <c r="I21" s="7">
        <v>10453</v>
      </c>
      <c r="J21" s="7">
        <v>10628</v>
      </c>
    </row>
    <row r="22" spans="2:10">
      <c r="D22" s="9" t="s">
        <v>123</v>
      </c>
      <c r="E22" s="7">
        <v>17514</v>
      </c>
      <c r="F22" s="7">
        <v>6607</v>
      </c>
      <c r="G22" s="7"/>
      <c r="H22" s="7"/>
      <c r="I22" s="7"/>
      <c r="J22" s="7"/>
    </row>
    <row r="23" spans="2:10">
      <c r="D23" s="9" t="s">
        <v>42</v>
      </c>
      <c r="E23" s="7">
        <v>8632</v>
      </c>
      <c r="F23" s="7">
        <v>10340</v>
      </c>
      <c r="G23" s="7">
        <v>11842</v>
      </c>
      <c r="H23" s="7">
        <v>12233</v>
      </c>
      <c r="I23" s="7">
        <v>15361</v>
      </c>
      <c r="J23" s="7">
        <v>12256</v>
      </c>
    </row>
    <row r="24" spans="2:10">
      <c r="D24" s="9" t="s">
        <v>43</v>
      </c>
      <c r="E24" s="34">
        <v>-110</v>
      </c>
      <c r="F24" s="34">
        <v>-109</v>
      </c>
      <c r="G24" s="34">
        <v>-175</v>
      </c>
      <c r="H24" s="34">
        <v>-169</v>
      </c>
      <c r="I24" s="34">
        <v>-307</v>
      </c>
      <c r="J24" s="34">
        <v>-268</v>
      </c>
    </row>
    <row r="25" spans="2:10">
      <c r="B25" s="4" t="s">
        <v>10</v>
      </c>
      <c r="C25" s="4"/>
      <c r="E25" s="20">
        <v>141792</v>
      </c>
      <c r="F25" s="20">
        <v>141024</v>
      </c>
      <c r="G25" s="20">
        <v>165114</v>
      </c>
      <c r="H25" s="20">
        <v>161662</v>
      </c>
      <c r="I25" s="20">
        <v>163806</v>
      </c>
      <c r="J25" s="20">
        <v>170586</v>
      </c>
    </row>
    <row r="26" spans="2:10">
      <c r="C26" s="25" t="s">
        <v>25</v>
      </c>
      <c r="E26" s="17">
        <v>37339</v>
      </c>
      <c r="F26" s="17">
        <v>40317</v>
      </c>
      <c r="G26" s="17">
        <v>45946</v>
      </c>
      <c r="H26" s="17">
        <v>50144</v>
      </c>
      <c r="I26" s="17">
        <v>58016</v>
      </c>
      <c r="J26" s="17">
        <v>69222</v>
      </c>
    </row>
    <row r="27" spans="2:10">
      <c r="D27" s="9" t="s">
        <v>44</v>
      </c>
      <c r="E27" s="7">
        <v>50652</v>
      </c>
      <c r="F27" s="7">
        <v>57764</v>
      </c>
      <c r="G27" s="7">
        <v>64309</v>
      </c>
      <c r="H27" s="7">
        <v>70320</v>
      </c>
      <c r="I27" s="7">
        <v>76961</v>
      </c>
      <c r="J27" s="7">
        <v>95686</v>
      </c>
    </row>
    <row r="28" spans="2:10">
      <c r="D28" s="9" t="s">
        <v>45</v>
      </c>
      <c r="E28" s="34">
        <v>-21666</v>
      </c>
      <c r="F28" s="34">
        <v>-25102</v>
      </c>
      <c r="G28" s="34">
        <v>-29569</v>
      </c>
      <c r="H28" s="34">
        <v>-33274</v>
      </c>
      <c r="I28" s="34">
        <v>-39785</v>
      </c>
      <c r="J28" s="34">
        <v>-47440</v>
      </c>
    </row>
    <row r="29" spans="2:10">
      <c r="D29" s="9" t="s">
        <v>118</v>
      </c>
      <c r="E29" s="7">
        <v>4719</v>
      </c>
      <c r="F29" s="7">
        <v>6170</v>
      </c>
      <c r="G29" s="7">
        <v>7961</v>
      </c>
      <c r="H29" s="7">
        <v>8830</v>
      </c>
      <c r="I29" s="7">
        <v>9453</v>
      </c>
      <c r="J29" s="7">
        <v>15723</v>
      </c>
    </row>
    <row r="30" spans="2:10">
      <c r="D30" s="9" t="s">
        <v>45</v>
      </c>
      <c r="E30" s="34">
        <v>-2462</v>
      </c>
      <c r="F30" s="34">
        <v>-3407</v>
      </c>
      <c r="G30" s="34">
        <v>-4724</v>
      </c>
      <c r="H30" s="34">
        <v>-5442</v>
      </c>
      <c r="I30" s="34">
        <v>-5993</v>
      </c>
      <c r="J30" s="34">
        <v>-7621</v>
      </c>
    </row>
    <row r="31" spans="2:10">
      <c r="D31" s="9" t="s">
        <v>47</v>
      </c>
      <c r="E31" s="7">
        <v>3979</v>
      </c>
      <c r="F31" s="7">
        <v>3995</v>
      </c>
      <c r="G31" s="7">
        <v>3891</v>
      </c>
      <c r="H31" s="7">
        <v>3880</v>
      </c>
      <c r="I31" s="7">
        <v>3881</v>
      </c>
      <c r="J31" s="7">
        <v>3879</v>
      </c>
    </row>
    <row r="32" spans="2:10">
      <c r="D32" s="9" t="s">
        <v>119</v>
      </c>
      <c r="E32" s="7"/>
      <c r="F32" s="7"/>
      <c r="G32" s="7">
        <v>2590</v>
      </c>
      <c r="H32" s="7">
        <v>6354</v>
      </c>
      <c r="I32" s="7">
        <v>9499</v>
      </c>
      <c r="J32" s="7">
        <v>12184</v>
      </c>
    </row>
    <row r="33" spans="2:10">
      <c r="D33" s="9" t="s">
        <v>45</v>
      </c>
      <c r="E33" s="7"/>
      <c r="F33" s="7"/>
      <c r="G33" s="34">
        <v>-297</v>
      </c>
      <c r="H33" s="34">
        <v>-1395</v>
      </c>
      <c r="I33" s="34">
        <v>-2913</v>
      </c>
      <c r="J33" s="34">
        <v>-5135</v>
      </c>
    </row>
    <row r="34" spans="2:10">
      <c r="D34" s="9" t="s">
        <v>48</v>
      </c>
      <c r="E34" s="7">
        <v>2117</v>
      </c>
      <c r="F34" s="7">
        <v>897</v>
      </c>
      <c r="G34" s="7">
        <v>1784</v>
      </c>
      <c r="H34" s="7">
        <v>869</v>
      </c>
      <c r="I34" s="7">
        <v>6913</v>
      </c>
      <c r="J34" s="7">
        <v>1947</v>
      </c>
    </row>
    <row r="35" spans="2:10">
      <c r="D35" s="9" t="s">
        <v>42</v>
      </c>
      <c r="E35" s="7"/>
      <c r="F35" s="7"/>
      <c r="G35" s="7"/>
      <c r="H35" s="7"/>
      <c r="I35" s="7"/>
      <c r="J35" s="7"/>
    </row>
    <row r="36" spans="2:10">
      <c r="D36" s="9" t="s">
        <v>49</v>
      </c>
      <c r="E36" s="34"/>
      <c r="F36" s="34"/>
      <c r="G36" s="34"/>
      <c r="H36" s="34"/>
      <c r="I36" s="34"/>
      <c r="J36" s="34"/>
    </row>
    <row r="37" spans="2:10">
      <c r="C37" s="4" t="s">
        <v>32</v>
      </c>
      <c r="D37" s="9"/>
      <c r="E37" s="20">
        <v>43001</v>
      </c>
      <c r="F37" s="20">
        <v>40837</v>
      </c>
      <c r="G37" s="20">
        <v>55312</v>
      </c>
      <c r="H37" s="20">
        <v>47840</v>
      </c>
      <c r="I37" s="20">
        <v>40751</v>
      </c>
      <c r="J37" s="20">
        <v>38216</v>
      </c>
    </row>
    <row r="38" spans="2:10">
      <c r="C38" s="4"/>
      <c r="D38" s="9" t="s">
        <v>100</v>
      </c>
      <c r="E38" s="7">
        <v>32536</v>
      </c>
      <c r="F38" s="7">
        <v>28122</v>
      </c>
      <c r="G38" s="7">
        <v>39399</v>
      </c>
      <c r="H38" s="7">
        <v>28798</v>
      </c>
      <c r="I38" s="7">
        <v>21648</v>
      </c>
      <c r="J38" s="7">
        <v>15992</v>
      </c>
    </row>
    <row r="39" spans="2:10">
      <c r="C39" s="4"/>
      <c r="D39" s="9" t="s">
        <v>42</v>
      </c>
      <c r="E39" s="7">
        <v>10465</v>
      </c>
      <c r="F39" s="7">
        <v>12714</v>
      </c>
      <c r="G39" s="7">
        <v>15913</v>
      </c>
      <c r="H39" s="7">
        <v>19041</v>
      </c>
      <c r="I39" s="7">
        <v>19102</v>
      </c>
      <c r="J39" s="7">
        <v>22224</v>
      </c>
    </row>
    <row r="40" spans="2:10">
      <c r="C40" s="4" t="s">
        <v>50</v>
      </c>
      <c r="D40" s="9"/>
      <c r="E40" s="20">
        <v>61450</v>
      </c>
      <c r="F40" s="20">
        <v>59868</v>
      </c>
      <c r="G40" s="20">
        <v>63854</v>
      </c>
      <c r="H40" s="20">
        <v>63678</v>
      </c>
      <c r="I40" s="20">
        <v>65038</v>
      </c>
      <c r="J40" s="20">
        <v>63146</v>
      </c>
    </row>
    <row r="41" spans="2:10">
      <c r="C41" s="4"/>
      <c r="D41" s="9" t="s">
        <v>51</v>
      </c>
      <c r="E41" s="7">
        <v>907</v>
      </c>
      <c r="F41" s="7">
        <v>669</v>
      </c>
      <c r="G41" s="7">
        <v>686</v>
      </c>
      <c r="H41" s="7">
        <v>844</v>
      </c>
      <c r="I41" s="7">
        <v>529</v>
      </c>
      <c r="J41" s="7">
        <v>354</v>
      </c>
    </row>
    <row r="42" spans="2:10">
      <c r="C42" s="4"/>
      <c r="D42" s="9" t="s">
        <v>124</v>
      </c>
      <c r="E42" s="7">
        <v>5817</v>
      </c>
      <c r="F42" s="7">
        <v>3756</v>
      </c>
      <c r="G42" s="7">
        <v>104</v>
      </c>
      <c r="H42" s="7"/>
      <c r="I42" s="7"/>
      <c r="J42" s="7"/>
    </row>
    <row r="43" spans="2:10">
      <c r="C43" s="4"/>
      <c r="D43" s="9" t="s">
        <v>41</v>
      </c>
      <c r="E43" s="7">
        <v>684</v>
      </c>
      <c r="F43" s="7">
        <v>730</v>
      </c>
      <c r="G43" s="7">
        <v>3354</v>
      </c>
      <c r="H43" s="7">
        <v>4494</v>
      </c>
      <c r="I43" s="7">
        <v>7417</v>
      </c>
      <c r="J43" s="7">
        <v>4057</v>
      </c>
    </row>
    <row r="44" spans="2:10">
      <c r="C44" s="4"/>
      <c r="D44" s="9" t="s">
        <v>101</v>
      </c>
      <c r="E44" s="7">
        <v>34196</v>
      </c>
      <c r="F44" s="7">
        <v>35629</v>
      </c>
      <c r="G44" s="7">
        <v>40500</v>
      </c>
      <c r="H44" s="7">
        <v>40415</v>
      </c>
      <c r="I44" s="7">
        <v>39310</v>
      </c>
      <c r="J44" s="7">
        <v>42883</v>
      </c>
    </row>
    <row r="45" spans="2:10">
      <c r="C45" s="4"/>
      <c r="D45" s="9" t="s">
        <v>120</v>
      </c>
      <c r="E45" s="7">
        <v>19169</v>
      </c>
      <c r="F45" s="7">
        <v>18076</v>
      </c>
      <c r="G45" s="7">
        <v>17350</v>
      </c>
      <c r="H45" s="7">
        <v>16044</v>
      </c>
      <c r="I45" s="7">
        <v>15331</v>
      </c>
      <c r="J45" s="7">
        <v>14232</v>
      </c>
    </row>
    <row r="46" spans="2:10">
      <c r="C46" s="4"/>
      <c r="D46" s="9" t="s">
        <v>42</v>
      </c>
      <c r="E46" s="7">
        <v>1454</v>
      </c>
      <c r="F46" s="7">
        <v>1549</v>
      </c>
      <c r="G46" s="7">
        <v>2201</v>
      </c>
      <c r="H46" s="7">
        <v>2723</v>
      </c>
      <c r="I46" s="7">
        <v>3184</v>
      </c>
      <c r="J46" s="7">
        <v>2456</v>
      </c>
    </row>
    <row r="47" spans="2:10">
      <c r="C47" s="4"/>
      <c r="D47" s="9" t="s">
        <v>43</v>
      </c>
      <c r="E47" s="34">
        <v>-777</v>
      </c>
      <c r="F47" s="34">
        <v>-542</v>
      </c>
      <c r="G47" s="34">
        <v>-344</v>
      </c>
      <c r="H47" s="34">
        <v>-844</v>
      </c>
      <c r="I47" s="34">
        <v>-735</v>
      </c>
      <c r="J47" s="34">
        <v>-837</v>
      </c>
    </row>
    <row r="48" spans="2:10" ht="13.5" thickBot="1">
      <c r="B48" s="4" t="s">
        <v>11</v>
      </c>
      <c r="C48" s="4"/>
      <c r="E48" s="10">
        <v>359770</v>
      </c>
      <c r="F48" s="10">
        <v>404720</v>
      </c>
      <c r="G48" s="10">
        <v>463285</v>
      </c>
      <c r="H48" s="10">
        <v>507287</v>
      </c>
      <c r="I48" s="10">
        <v>533777</v>
      </c>
      <c r="J48" s="10">
        <v>595102</v>
      </c>
    </row>
    <row r="49" spans="1:11" ht="13.5" thickTop="1">
      <c r="E49" s="7"/>
      <c r="F49" s="7"/>
      <c r="G49" s="7"/>
      <c r="H49" s="7"/>
      <c r="I49" s="7"/>
      <c r="J49" s="7"/>
    </row>
    <row r="50" spans="1:11">
      <c r="A50" s="4" t="s">
        <v>96</v>
      </c>
      <c r="I50" s="5"/>
      <c r="J50" s="5" t="s">
        <v>18</v>
      </c>
    </row>
    <row r="51" spans="1:11">
      <c r="A51" s="4"/>
      <c r="E51" s="6" t="s">
        <v>8</v>
      </c>
      <c r="F51" s="6" t="s">
        <v>8</v>
      </c>
      <c r="G51" s="6" t="s">
        <v>8</v>
      </c>
      <c r="H51" s="6" t="s">
        <v>8</v>
      </c>
      <c r="I51" s="6" t="s">
        <v>8</v>
      </c>
      <c r="J51" s="6" t="s">
        <v>8</v>
      </c>
    </row>
    <row r="52" spans="1:11" ht="15">
      <c r="A52" s="4"/>
      <c r="E52" s="21">
        <v>39295</v>
      </c>
      <c r="F52" s="21">
        <v>39661</v>
      </c>
      <c r="G52" s="21">
        <v>40026</v>
      </c>
      <c r="H52" s="21">
        <v>40391</v>
      </c>
      <c r="I52" s="21">
        <v>40756</v>
      </c>
      <c r="J52" s="21">
        <v>41122</v>
      </c>
    </row>
    <row r="53" spans="1:11">
      <c r="B53" s="4" t="s">
        <v>12</v>
      </c>
      <c r="C53" s="4"/>
      <c r="E53" s="20">
        <v>90558</v>
      </c>
      <c r="F53" s="20">
        <v>118591</v>
      </c>
      <c r="G53" s="20">
        <v>175602</v>
      </c>
      <c r="H53" s="20">
        <v>202618</v>
      </c>
      <c r="I53" s="20">
        <v>182846</v>
      </c>
      <c r="J53" s="20">
        <v>173378</v>
      </c>
    </row>
    <row r="54" spans="1:11">
      <c r="D54" s="9" t="s">
        <v>52</v>
      </c>
      <c r="E54" s="7">
        <v>40568</v>
      </c>
      <c r="F54" s="7">
        <v>57035</v>
      </c>
      <c r="G54" s="7">
        <v>56930</v>
      </c>
      <c r="H54" s="7">
        <v>54098</v>
      </c>
      <c r="I54" s="7">
        <v>59395</v>
      </c>
      <c r="J54" s="7">
        <v>71142</v>
      </c>
    </row>
    <row r="55" spans="1:11">
      <c r="D55" s="9" t="s">
        <v>15</v>
      </c>
      <c r="E55" s="7"/>
      <c r="F55" s="7"/>
      <c r="G55" s="7">
        <v>11775</v>
      </c>
      <c r="H55" s="7">
        <v>7414</v>
      </c>
      <c r="I55" s="7">
        <v>3978</v>
      </c>
      <c r="J55" s="7">
        <v>2505</v>
      </c>
    </row>
    <row r="56" spans="1:11">
      <c r="D56" s="9" t="s">
        <v>102</v>
      </c>
      <c r="E56" s="7">
        <v>4484</v>
      </c>
      <c r="F56" s="7">
        <v>3201</v>
      </c>
      <c r="G56" s="7">
        <v>3098</v>
      </c>
      <c r="H56" s="7">
        <v>9944</v>
      </c>
      <c r="I56" s="7">
        <v>3243</v>
      </c>
      <c r="J56" s="7">
        <v>3410</v>
      </c>
    </row>
    <row r="57" spans="1:11">
      <c r="D57" s="9" t="s">
        <v>123</v>
      </c>
      <c r="E57" s="7"/>
      <c r="F57" s="7"/>
      <c r="G57" s="7">
        <v>40846</v>
      </c>
      <c r="H57" s="7">
        <v>58245</v>
      </c>
      <c r="I57" s="7">
        <v>59640</v>
      </c>
      <c r="J57" s="7">
        <v>22625</v>
      </c>
    </row>
    <row r="58" spans="1:11">
      <c r="D58" s="9" t="s">
        <v>53</v>
      </c>
      <c r="E58" s="7">
        <v>14393</v>
      </c>
      <c r="F58" s="7">
        <v>24570</v>
      </c>
      <c r="G58" s="7">
        <v>27022</v>
      </c>
      <c r="H58" s="7">
        <v>31512</v>
      </c>
      <c r="I58" s="7">
        <v>14721</v>
      </c>
      <c r="J58" s="7">
        <v>27738</v>
      </c>
    </row>
    <row r="59" spans="1:11">
      <c r="D59" s="9" t="s">
        <v>107</v>
      </c>
      <c r="E59" s="7">
        <v>4499</v>
      </c>
      <c r="F59" s="7">
        <v>3</v>
      </c>
      <c r="G59" s="7">
        <v>0</v>
      </c>
      <c r="H59" s="7"/>
      <c r="I59" s="7"/>
      <c r="J59" s="7"/>
    </row>
    <row r="60" spans="1:11">
      <c r="D60" s="9" t="s">
        <v>121</v>
      </c>
      <c r="E60" s="7">
        <v>94</v>
      </c>
      <c r="F60" s="7">
        <v>228</v>
      </c>
      <c r="G60" s="7">
        <v>1665</v>
      </c>
      <c r="H60" s="7">
        <v>6615</v>
      </c>
      <c r="I60" s="7">
        <v>6987</v>
      </c>
      <c r="J60" s="7">
        <v>8430</v>
      </c>
    </row>
    <row r="61" spans="1:11">
      <c r="D61" s="9" t="s">
        <v>17</v>
      </c>
      <c r="E61" s="7">
        <v>26516</v>
      </c>
      <c r="F61" s="7">
        <v>33552</v>
      </c>
      <c r="G61" s="7">
        <v>34263</v>
      </c>
      <c r="H61" s="7">
        <v>34786</v>
      </c>
      <c r="I61" s="7">
        <v>34878</v>
      </c>
      <c r="J61" s="7">
        <v>37525</v>
      </c>
    </row>
    <row r="62" spans="1:11">
      <c r="B62" s="4" t="s">
        <v>13</v>
      </c>
      <c r="C62" s="4"/>
      <c r="E62" s="20">
        <v>25929</v>
      </c>
      <c r="F62" s="20">
        <v>22114</v>
      </c>
      <c r="G62" s="20">
        <v>26269</v>
      </c>
      <c r="H62" s="20">
        <v>16681</v>
      </c>
      <c r="I62" s="20">
        <v>31020</v>
      </c>
      <c r="J62" s="20">
        <v>26831</v>
      </c>
      <c r="K62" s="8">
        <v>1668</v>
      </c>
    </row>
    <row r="63" spans="1:11">
      <c r="B63" s="4"/>
      <c r="C63" s="4"/>
      <c r="D63" s="9" t="s">
        <v>36</v>
      </c>
      <c r="E63" s="16">
        <v>19432</v>
      </c>
      <c r="F63" s="16">
        <v>16288</v>
      </c>
      <c r="G63" s="16">
        <v>17980</v>
      </c>
      <c r="H63" s="16">
        <v>5865</v>
      </c>
      <c r="I63" s="16">
        <v>13688</v>
      </c>
      <c r="J63" s="16">
        <v>9129</v>
      </c>
    </row>
    <row r="64" spans="1:11">
      <c r="B64" s="4"/>
      <c r="C64" s="4"/>
      <c r="D64" s="9" t="s">
        <v>121</v>
      </c>
      <c r="E64" s="16">
        <v>393</v>
      </c>
      <c r="F64" s="16">
        <v>253</v>
      </c>
      <c r="G64" s="16">
        <v>1130</v>
      </c>
      <c r="H64" s="16">
        <v>45</v>
      </c>
      <c r="I64" s="16">
        <v>63</v>
      </c>
      <c r="J64" s="16">
        <v>64</v>
      </c>
    </row>
    <row r="65" spans="1:11">
      <c r="D65" s="9" t="s">
        <v>42</v>
      </c>
      <c r="E65" s="7">
        <v>6102</v>
      </c>
      <c r="F65" s="7">
        <v>5572</v>
      </c>
      <c r="G65" s="7">
        <v>7158</v>
      </c>
      <c r="H65" s="7">
        <v>10771</v>
      </c>
      <c r="I65" s="7">
        <v>17268</v>
      </c>
      <c r="J65" s="7">
        <v>17638</v>
      </c>
      <c r="K65" s="26"/>
    </row>
    <row r="66" spans="1:11">
      <c r="B66" s="4" t="s">
        <v>21</v>
      </c>
      <c r="C66" s="4"/>
      <c r="E66" s="20">
        <v>243283</v>
      </c>
      <c r="F66" s="20">
        <v>264014</v>
      </c>
      <c r="G66" s="20">
        <v>261413</v>
      </c>
      <c r="H66" s="20">
        <v>287987</v>
      </c>
      <c r="I66" s="20">
        <v>319911</v>
      </c>
      <c r="J66" s="20">
        <v>394892</v>
      </c>
    </row>
    <row r="67" spans="1:11">
      <c r="D67" s="9" t="s">
        <v>14</v>
      </c>
      <c r="E67" s="7">
        <v>10273</v>
      </c>
      <c r="F67" s="7">
        <v>10273</v>
      </c>
      <c r="G67" s="7">
        <v>10273</v>
      </c>
      <c r="H67" s="7">
        <v>10273</v>
      </c>
      <c r="I67" s="7">
        <v>10273</v>
      </c>
      <c r="J67" s="7">
        <v>10273</v>
      </c>
    </row>
    <row r="68" spans="1:11">
      <c r="D68" s="9" t="s">
        <v>19</v>
      </c>
      <c r="E68" s="7">
        <v>4999</v>
      </c>
      <c r="F68" s="7">
        <v>4999</v>
      </c>
      <c r="G68" s="7">
        <v>5000</v>
      </c>
      <c r="H68" s="7">
        <v>5000</v>
      </c>
      <c r="I68" s="7">
        <v>5223</v>
      </c>
      <c r="J68" s="7">
        <v>5541</v>
      </c>
    </row>
    <row r="69" spans="1:11">
      <c r="D69" s="9" t="s">
        <v>57</v>
      </c>
      <c r="E69" s="7">
        <v>228958</v>
      </c>
      <c r="F69" s="7">
        <v>259756</v>
      </c>
      <c r="G69" s="7">
        <v>295442</v>
      </c>
      <c r="H69" s="7">
        <v>336739</v>
      </c>
      <c r="I69" s="7">
        <v>369717</v>
      </c>
      <c r="J69" s="7">
        <v>419093</v>
      </c>
    </row>
    <row r="70" spans="1:11">
      <c r="D70" s="9" t="s">
        <v>59</v>
      </c>
      <c r="E70" s="34">
        <v>-15546</v>
      </c>
      <c r="F70" s="34">
        <v>-15556</v>
      </c>
      <c r="G70" s="34">
        <v>-16254</v>
      </c>
      <c r="H70" s="34">
        <v>-16260</v>
      </c>
      <c r="I70" s="34">
        <v>-16144</v>
      </c>
      <c r="J70" s="34">
        <v>-16003</v>
      </c>
    </row>
    <row r="71" spans="1:11">
      <c r="D71" s="9" t="s">
        <v>58</v>
      </c>
      <c r="E71" s="34">
        <v>368</v>
      </c>
      <c r="F71" s="34">
        <v>-928</v>
      </c>
      <c r="G71" s="34">
        <v>-9353</v>
      </c>
      <c r="H71" s="34">
        <v>-13917</v>
      </c>
      <c r="I71" s="34">
        <v>-16541</v>
      </c>
      <c r="J71" s="34">
        <v>-16434</v>
      </c>
    </row>
    <row r="72" spans="1:11">
      <c r="D72" s="9" t="s">
        <v>62</v>
      </c>
      <c r="E72" s="34">
        <v>10393</v>
      </c>
      <c r="F72" s="34">
        <v>3939</v>
      </c>
      <c r="G72" s="34">
        <v>-24289</v>
      </c>
      <c r="H72" s="34">
        <v>-34940</v>
      </c>
      <c r="I72" s="34">
        <v>-35583</v>
      </c>
      <c r="J72" s="34">
        <v>-14532</v>
      </c>
    </row>
    <row r="73" spans="1:11">
      <c r="D73" s="9" t="s">
        <v>112</v>
      </c>
      <c r="E73" s="34">
        <v>696</v>
      </c>
      <c r="F73" s="34">
        <v>-517</v>
      </c>
      <c r="G73" s="34">
        <v>-1179</v>
      </c>
      <c r="H73" s="34">
        <v>-1456</v>
      </c>
      <c r="I73" s="34">
        <v>-2215</v>
      </c>
      <c r="J73" s="34">
        <v>-1193</v>
      </c>
    </row>
    <row r="74" spans="1:11">
      <c r="D74" s="9" t="s">
        <v>113</v>
      </c>
      <c r="E74" s="34"/>
      <c r="F74" s="34"/>
      <c r="G74" s="34"/>
      <c r="H74" s="34"/>
      <c r="I74" s="34">
        <v>510</v>
      </c>
      <c r="J74" s="34">
        <v>755</v>
      </c>
    </row>
    <row r="75" spans="1:11">
      <c r="D75" s="9" t="s">
        <v>122</v>
      </c>
      <c r="E75" s="34">
        <v>3139</v>
      </c>
      <c r="F75" s="34">
        <v>2046</v>
      </c>
      <c r="G75" s="34">
        <v>1774</v>
      </c>
      <c r="H75" s="34">
        <v>2548</v>
      </c>
      <c r="I75" s="34">
        <v>4670</v>
      </c>
      <c r="J75" s="34">
        <v>7392</v>
      </c>
    </row>
    <row r="76" spans="1:11" ht="13.5" thickBot="1">
      <c r="B76" s="4" t="s">
        <v>22</v>
      </c>
      <c r="C76" s="4"/>
      <c r="E76" s="10">
        <v>359770</v>
      </c>
      <c r="F76" s="10">
        <v>404720</v>
      </c>
      <c r="G76" s="10">
        <v>463285</v>
      </c>
      <c r="H76" s="10">
        <v>507287</v>
      </c>
      <c r="I76" s="10">
        <v>533777</v>
      </c>
      <c r="J76" s="10">
        <v>595102</v>
      </c>
    </row>
    <row r="77" spans="1:11" ht="13.5" thickTop="1">
      <c r="D77" s="5" t="s">
        <v>89</v>
      </c>
      <c r="E77" s="7">
        <f t="shared" ref="E77:J77" si="0">E48-E76</f>
        <v>0</v>
      </c>
      <c r="F77" s="7">
        <f t="shared" si="0"/>
        <v>0</v>
      </c>
      <c r="G77" s="7">
        <f t="shared" si="0"/>
        <v>0</v>
      </c>
      <c r="H77" s="7">
        <f t="shared" si="0"/>
        <v>0</v>
      </c>
      <c r="I77" s="7">
        <f t="shared" si="0"/>
        <v>0</v>
      </c>
      <c r="J77" s="7">
        <f t="shared" si="0"/>
        <v>0</v>
      </c>
    </row>
    <row r="78" spans="1:11">
      <c r="D78" s="5"/>
      <c r="E78" s="7"/>
      <c r="F78" s="7"/>
      <c r="G78" s="7"/>
      <c r="H78" s="7"/>
      <c r="I78" s="7"/>
      <c r="J78" s="7"/>
    </row>
    <row r="79" spans="1:11">
      <c r="A79" s="4" t="s">
        <v>137</v>
      </c>
      <c r="B79" s="4"/>
      <c r="C79" s="4"/>
      <c r="D79" s="9"/>
      <c r="E79" s="7"/>
      <c r="F79" s="7"/>
      <c r="G79" s="7"/>
      <c r="H79" s="7"/>
      <c r="I79" s="5"/>
      <c r="J79" s="5" t="s">
        <v>18</v>
      </c>
    </row>
    <row r="80" spans="1:11">
      <c r="A80" s="4"/>
      <c r="B80" s="4"/>
      <c r="C80" s="4"/>
      <c r="D80" s="9"/>
      <c r="E80" s="6" t="s">
        <v>8</v>
      </c>
      <c r="F80" s="6" t="s">
        <v>8</v>
      </c>
      <c r="G80" s="6" t="s">
        <v>8</v>
      </c>
      <c r="H80" s="6" t="s">
        <v>8</v>
      </c>
      <c r="I80" s="6" t="s">
        <v>8</v>
      </c>
      <c r="J80" s="6" t="s">
        <v>8</v>
      </c>
    </row>
    <row r="81" spans="1:10" ht="15">
      <c r="A81" s="4"/>
      <c r="B81" s="4"/>
      <c r="C81" s="4"/>
      <c r="D81" s="9"/>
      <c r="E81" s="21">
        <v>39295</v>
      </c>
      <c r="F81" s="21">
        <v>39661</v>
      </c>
      <c r="G81" s="21">
        <v>40026</v>
      </c>
      <c r="H81" s="21">
        <v>40391</v>
      </c>
      <c r="I81" s="21">
        <v>40756</v>
      </c>
      <c r="J81" s="21">
        <v>41122</v>
      </c>
    </row>
    <row r="82" spans="1:10">
      <c r="D82" s="9" t="s">
        <v>16</v>
      </c>
      <c r="E82" s="7">
        <f>6567+4254</f>
        <v>10821</v>
      </c>
      <c r="F82" s="7">
        <f>8523+5315</f>
        <v>13838</v>
      </c>
      <c r="G82" s="7">
        <f>9765+6450</f>
        <v>16215</v>
      </c>
      <c r="H82" s="7">
        <f>12229+7534</f>
        <v>19763</v>
      </c>
      <c r="I82" s="7">
        <f>18755+6596</f>
        <v>25351</v>
      </c>
      <c r="J82" s="7">
        <f>18573+5664</f>
        <v>24237</v>
      </c>
    </row>
  </sheetData>
  <mergeCells count="1">
    <mergeCell ref="A1:J1"/>
  </mergeCells>
  <phoneticPr fontId="3"/>
  <printOptions horizontalCentered="1"/>
  <pageMargins left="0.78740157480314965" right="0.78740157480314965" top="0.98425196850393704" bottom="0.98425196850393704" header="0.51181102362204722" footer="0.51181102362204722"/>
  <pageSetup paperSize="9" scale="69" fitToHeight="4" orientation="landscape" horizontalDpi="4294967293" verticalDpi="0" r:id="rId1"/>
  <headerFooter alignWithMargins="0">
    <oddHeader>&amp;L&amp;"ＭＳ Ｐ明朝,標準"&amp;F&amp;C&amp;"ＭＳ Ｐ明朝,標準"&amp;A</oddHeader>
    <oddFooter>&amp;R&amp;P/&amp;N</oddFooter>
  </headerFooter>
  <rowBreaks count="2" manualBreakCount="2">
    <brk id="10" max="10" man="1"/>
    <brk id="48" max="10" man="1"/>
  </rowBreaks>
</worksheet>
</file>

<file path=xl/worksheets/sheet11.xml><?xml version="1.0" encoding="utf-8"?>
<worksheet xmlns="http://schemas.openxmlformats.org/spreadsheetml/2006/main" xmlns:r="http://schemas.openxmlformats.org/officeDocument/2006/relationships">
  <dimension ref="A1:F30"/>
  <sheetViews>
    <sheetView showGridLines="0" zoomScaleNormal="100" zoomScaleSheetLayoutView="100" workbookViewId="0">
      <selection sqref="A1:F1"/>
    </sheetView>
  </sheetViews>
  <sheetFormatPr defaultRowHeight="12.75"/>
  <cols>
    <col min="1" max="1" width="43.6640625" style="23" bestFit="1" customWidth="1"/>
    <col min="2" max="6" width="10.5" style="23" bestFit="1" customWidth="1"/>
    <col min="7" max="16384" width="9.33203125" style="23"/>
  </cols>
  <sheetData>
    <row r="1" spans="1:6" ht="30" customHeight="1">
      <c r="A1" s="61" t="s">
        <v>159</v>
      </c>
      <c r="B1" s="62"/>
      <c r="C1" s="62"/>
      <c r="D1" s="62"/>
      <c r="E1" s="62"/>
      <c r="F1" s="62"/>
    </row>
    <row r="2" spans="1:6">
      <c r="A2" s="43"/>
    </row>
    <row r="3" spans="1:6">
      <c r="B3" s="36" t="s">
        <v>37</v>
      </c>
      <c r="C3" s="36" t="s">
        <v>37</v>
      </c>
      <c r="D3" s="36" t="s">
        <v>37</v>
      </c>
      <c r="E3" s="36" t="s">
        <v>37</v>
      </c>
      <c r="F3" s="36" t="s">
        <v>37</v>
      </c>
    </row>
    <row r="4" spans="1:6" ht="15">
      <c r="B4" s="21">
        <v>39479</v>
      </c>
      <c r="C4" s="21">
        <v>39845</v>
      </c>
      <c r="D4" s="21">
        <v>40210</v>
      </c>
      <c r="E4" s="21">
        <v>40575</v>
      </c>
      <c r="F4" s="21">
        <v>40940</v>
      </c>
    </row>
    <row r="5" spans="1:6" ht="15" hidden="1" customHeight="1">
      <c r="A5" s="38" t="s">
        <v>78</v>
      </c>
      <c r="B5" s="39"/>
      <c r="C5" s="39"/>
      <c r="D5" s="39"/>
      <c r="E5" s="39"/>
      <c r="F5" s="39"/>
    </row>
    <row r="6" spans="1:6" ht="5.0999999999999996" hidden="1" customHeight="1">
      <c r="B6" s="37"/>
      <c r="C6" s="37"/>
      <c r="D6" s="37"/>
      <c r="E6" s="37"/>
      <c r="F6" s="37"/>
    </row>
    <row r="7" spans="1:6" ht="15" customHeight="1">
      <c r="A7" s="38" t="s">
        <v>79</v>
      </c>
      <c r="B7" s="39">
        <f>ポイント_組替財務諸表!E14/ポイント_投下資産!C10</f>
        <v>1.3088264996970309</v>
      </c>
      <c r="C7" s="39">
        <f>ポイント_組替財務諸表!F14/ポイント_投下資産!D10</f>
        <v>1.3916534321510499</v>
      </c>
      <c r="D7" s="39">
        <f>ポイント_組替財務諸表!G14/ポイント_投下資産!E10</f>
        <v>1.3616233191078186</v>
      </c>
      <c r="E7" s="39">
        <f>ポイント_組替財務諸表!H14/ポイント_投下資産!F10</f>
        <v>0.92166175674863227</v>
      </c>
      <c r="F7" s="39">
        <f>ポイント_組替財務諸表!I14/ポイント_投下資産!G10</f>
        <v>0.62089402310396791</v>
      </c>
    </row>
    <row r="8" spans="1:6" ht="5.0999999999999996" customHeight="1">
      <c r="B8" s="37"/>
      <c r="C8" s="37"/>
      <c r="D8" s="37"/>
      <c r="E8" s="37"/>
      <c r="F8" s="37"/>
    </row>
    <row r="9" spans="1:6" ht="15" customHeight="1">
      <c r="A9" s="40" t="s">
        <v>81</v>
      </c>
      <c r="B9" s="39">
        <f>ポイント_組替財務諸表!E22</f>
        <v>0.17527488132429911</v>
      </c>
      <c r="C9" s="39">
        <f>ポイント_組替財務諸表!F22</f>
        <v>0.18191569113661266</v>
      </c>
      <c r="D9" s="39">
        <f>ポイント_組替財務諸表!G22</f>
        <v>0.17310920928708898</v>
      </c>
      <c r="E9" s="39">
        <f>ポイント_組替財務諸表!H22</f>
        <v>0.14476877602863267</v>
      </c>
      <c r="F9" s="39">
        <f>ポイント_組替財務諸表!I22</f>
        <v>0.10744146430495924</v>
      </c>
    </row>
    <row r="10" spans="1:6" ht="15" customHeight="1">
      <c r="A10" s="24" t="s">
        <v>133</v>
      </c>
      <c r="B10" s="37">
        <f>ポイント_組替財務諸表!E19</f>
        <v>0.3955045238771453</v>
      </c>
      <c r="C10" s="37">
        <f>ポイント_組替財務諸表!F19</f>
        <v>0.39479845452972723</v>
      </c>
      <c r="D10" s="37">
        <f>ポイント_組替財務諸表!G19</f>
        <v>0.39484460095819174</v>
      </c>
      <c r="E10" s="37">
        <f>ポイント_組替財務諸表!H19</f>
        <v>0.40166016639437924</v>
      </c>
      <c r="F10" s="37">
        <f>ポイント_組替財務諸表!I19</f>
        <v>0.41292217837959988</v>
      </c>
    </row>
    <row r="11" spans="1:6" ht="15" customHeight="1">
      <c r="A11" s="24" t="s">
        <v>82</v>
      </c>
      <c r="B11" s="37">
        <f>ポイント_組替財務諸表!E21</f>
        <v>7.9928591715016026E-3</v>
      </c>
      <c r="C11" s="37">
        <f>ポイント_組替財務諸表!F21</f>
        <v>8.0733521711550665E-3</v>
      </c>
      <c r="D11" s="37">
        <f>ポイント_組替財務諸表!G21</f>
        <v>1.3103476516113181E-2</v>
      </c>
      <c r="E11" s="37">
        <f>ポイント_組替財務諸表!H21</f>
        <v>2.2097777945662131E-2</v>
      </c>
      <c r="F11" s="37">
        <f>ポイント_組替財務諸表!I21</f>
        <v>3.2175076917728453E-2</v>
      </c>
    </row>
    <row r="12" spans="1:6" ht="15" customHeight="1">
      <c r="A12" s="24" t="s">
        <v>86</v>
      </c>
      <c r="B12" s="37">
        <f>ポイント_組替財務諸表!E20</f>
        <v>0.42121421133065551</v>
      </c>
      <c r="C12" s="37">
        <f>ポイント_組替財務諸表!F20</f>
        <v>0.41520096880226054</v>
      </c>
      <c r="D12" s="37">
        <f>ポイント_組替財務諸表!G20</f>
        <v>0.41893247614757789</v>
      </c>
      <c r="E12" s="37">
        <f>ポイント_組替財務諸表!H20</f>
        <v>0.43147327963132598</v>
      </c>
      <c r="F12" s="37">
        <f>ポイント_組替財務諸表!I20</f>
        <v>0.44745258912896102</v>
      </c>
    </row>
    <row r="13" spans="1:6" ht="5.0999999999999996" customHeight="1">
      <c r="B13" s="37"/>
      <c r="C13" s="37"/>
      <c r="D13" s="37"/>
      <c r="E13" s="37"/>
      <c r="F13" s="37"/>
    </row>
    <row r="14" spans="1:6" ht="15" customHeight="1">
      <c r="A14" s="40" t="s">
        <v>83</v>
      </c>
      <c r="B14" s="41">
        <f>ポイント_組替財務諸表!E6/ポイント_投下資産!C10</f>
        <v>7.4672793375075743</v>
      </c>
      <c r="C14" s="41">
        <f>ポイント_組替財務諸表!F6/ポイント_投下資産!D10</f>
        <v>7.6499911769895892</v>
      </c>
      <c r="D14" s="41">
        <f>ポイント_組替財務諸表!G6/ポイント_投下資産!E10</f>
        <v>7.8656896690554792</v>
      </c>
      <c r="E14" s="41">
        <f>ポイント_組替財務諸表!H6/ポイント_投下資産!F10</f>
        <v>6.3664402092226293</v>
      </c>
      <c r="F14" s="41">
        <f>ポイント_組替財務諸表!I6/ポイント_投下資産!G10</f>
        <v>5.7789050728277251</v>
      </c>
    </row>
    <row r="15" spans="1:6" ht="15" customHeight="1">
      <c r="A15" s="24" t="s">
        <v>84</v>
      </c>
      <c r="B15" s="37">
        <f>ポイント_投下資産!C7/ポイント_組替財務諸表!E6</f>
        <v>0</v>
      </c>
      <c r="C15" s="37">
        <f>ポイント_投下資産!D7/ポイント_組替財務諸表!F6</f>
        <v>0</v>
      </c>
      <c r="D15" s="37">
        <f>ポイント_投下資産!E7/ポイント_組替財務諸表!G6</f>
        <v>0</v>
      </c>
      <c r="E15" s="37">
        <f>ポイント_投下資産!F7/ポイント_組替財務諸表!H6</f>
        <v>0</v>
      </c>
      <c r="F15" s="37">
        <f>ポイント_投下資産!G7/ポイント_組替財務諸表!I6</f>
        <v>0</v>
      </c>
    </row>
    <row r="16" spans="1:6" ht="15" customHeight="1">
      <c r="A16" s="24" t="s">
        <v>85</v>
      </c>
      <c r="B16" s="37">
        <f>ポイント_投下資産!C8/ポイント_組替財務諸表!E6</f>
        <v>4.1357298386551437E-2</v>
      </c>
      <c r="C16" s="37">
        <f>ポイント_投下資産!D8/ポイント_組替財務諸表!F6</f>
        <v>3.440401360936509E-2</v>
      </c>
      <c r="D16" s="37">
        <f>ポイント_投下資産!E8/ポイント_組替財務諸表!G6</f>
        <v>3.0660087629499202E-2</v>
      </c>
      <c r="E16" s="37">
        <f>ポイント_投下資産!F8/ポイント_組替財務諸表!H6</f>
        <v>5.8606329030247512E-2</v>
      </c>
      <c r="F16" s="37">
        <f>ポイント_投下資産!G8/ポイント_組替財務諸表!I6</f>
        <v>7.5414138956004795E-2</v>
      </c>
    </row>
    <row r="17" spans="1:6" ht="15" customHeight="1">
      <c r="A17" s="24" t="s">
        <v>99</v>
      </c>
      <c r="B17" s="37">
        <f>ポイント_投下資産!C9/ポイント_組替財務諸表!E6</f>
        <v>9.256028455119622E-2</v>
      </c>
      <c r="C17" s="37">
        <f>ポイント_投下資産!D9/ポイント_組替財務諸表!F6</f>
        <v>9.6315091401879938E-2</v>
      </c>
      <c r="D17" s="37">
        <f>ポイント_投下資産!E9/ポイント_組替財務諸表!G6</f>
        <v>9.6474345849883292E-2</v>
      </c>
      <c r="E17" s="37">
        <f>ポイント_投下資産!F9/ポイント_組替財務諸表!H6</f>
        <v>9.8467320786076507E-2</v>
      </c>
      <c r="F17" s="37">
        <f>ポイント_投下資産!G9/ポイント_組替財務諸表!I6</f>
        <v>9.7629021884614711E-2</v>
      </c>
    </row>
    <row r="18" spans="1:6" ht="5.0999999999999996" customHeight="1"/>
    <row r="19" spans="1:6" hidden="1">
      <c r="A19" s="40" t="s">
        <v>80</v>
      </c>
      <c r="B19" s="39" t="e">
        <f>#REF!/#REF!</f>
        <v>#REF!</v>
      </c>
      <c r="C19" s="39" t="e">
        <f>#REF!/#REF!</f>
        <v>#REF!</v>
      </c>
      <c r="D19" s="39" t="e">
        <f>#REF!/#REF!</f>
        <v>#REF!</v>
      </c>
      <c r="E19" s="39" t="e">
        <f>#REF!/#REF!</f>
        <v>#REF!</v>
      </c>
      <c r="F19" s="39" t="e">
        <f>#REF!/#REF!</f>
        <v>#REF!</v>
      </c>
    </row>
    <row r="20" spans="1:6">
      <c r="B20" s="49"/>
      <c r="C20" s="49"/>
      <c r="D20" s="49"/>
      <c r="E20" s="49"/>
      <c r="F20" s="49"/>
    </row>
    <row r="21" spans="1:6">
      <c r="B21" s="49"/>
      <c r="C21" s="49"/>
      <c r="D21" s="49"/>
      <c r="E21" s="49"/>
      <c r="F21" s="49"/>
    </row>
    <row r="22" spans="1:6">
      <c r="A22" s="24" t="s">
        <v>90</v>
      </c>
      <c r="B22" s="42"/>
      <c r="C22" s="42"/>
      <c r="D22" s="42"/>
      <c r="E22" s="42"/>
      <c r="F22" s="42"/>
    </row>
    <row r="23" spans="1:6">
      <c r="A23" s="24"/>
      <c r="B23" s="36" t="s">
        <v>37</v>
      </c>
      <c r="C23" s="36" t="s">
        <v>37</v>
      </c>
      <c r="D23" s="36" t="s">
        <v>37</v>
      </c>
      <c r="E23" s="36" t="s">
        <v>37</v>
      </c>
      <c r="F23" s="36" t="s">
        <v>37</v>
      </c>
    </row>
    <row r="24" spans="1:6" ht="15">
      <c r="B24" s="21">
        <v>39479</v>
      </c>
      <c r="C24" s="21">
        <v>39845</v>
      </c>
      <c r="D24" s="21">
        <v>40210</v>
      </c>
      <c r="E24" s="21">
        <v>40575</v>
      </c>
      <c r="F24" s="21">
        <v>40940</v>
      </c>
    </row>
    <row r="25" spans="1:6">
      <c r="A25" s="40" t="s">
        <v>0</v>
      </c>
      <c r="B25" s="44">
        <f>ポイント_組替財務諸表!E6/ポイント_組替財務諸表!D6-1</f>
        <v>0.19936739659367397</v>
      </c>
      <c r="C25" s="44">
        <f>ポイント_組替財務諸表!F6/ポイント_組替財務諸表!E6-1</f>
        <v>0.17262411923019716</v>
      </c>
      <c r="D25" s="44">
        <f>ポイント_組替財務諸表!G6/ポイント_組替財務諸表!F6-1</f>
        <v>0.12662476212444496</v>
      </c>
      <c r="E25" s="44">
        <f>ポイント_組替財務諸表!H6/ポイント_組替財務諸表!G6-1</f>
        <v>8.4036280250604056E-2</v>
      </c>
      <c r="F25" s="44">
        <f>ポイント_組替財務諸表!I6/ポイント_組替財務諸表!H6-1</f>
        <v>8.654963028717666E-2</v>
      </c>
    </row>
    <row r="26" spans="1:6" ht="5.0999999999999996" customHeight="1">
      <c r="B26" s="37"/>
      <c r="C26" s="37"/>
      <c r="D26" s="37"/>
      <c r="E26" s="37"/>
      <c r="F26" s="37"/>
    </row>
    <row r="27" spans="1:6">
      <c r="A27" s="40" t="s">
        <v>27</v>
      </c>
      <c r="B27" s="44">
        <f>ポイント_組替財務諸表!E14/ポイント_組替財務諸表!D14-1</f>
        <v>5.4773337673964306E-2</v>
      </c>
      <c r="C27" s="44">
        <f>ポイント_組替財務諸表!F14/ポイント_組替財務諸表!E14-1</f>
        <v>0.21705246913580245</v>
      </c>
      <c r="D27" s="44">
        <f>ポイント_組替財務諸表!G14/ポイント_組替財務諸表!F14-1</f>
        <v>7.2085208901287112E-2</v>
      </c>
      <c r="E27" s="44">
        <f>ポイント_組替財務諸表!H14/ポイント_組替財務諸表!G14-1</f>
        <v>-9.3435836782968629E-2</v>
      </c>
      <c r="F27" s="44">
        <f>ポイント_組替財務諸表!I14/ポイント_組替財務諸表!H14-1</f>
        <v>-0.193607305936073</v>
      </c>
    </row>
    <row r="28" spans="1:6" ht="5.0999999999999996" customHeight="1">
      <c r="B28" s="37"/>
      <c r="C28" s="37"/>
      <c r="D28" s="37"/>
      <c r="E28" s="37"/>
      <c r="F28" s="37"/>
    </row>
    <row r="29" spans="1:6">
      <c r="A29" s="40" t="s">
        <v>91</v>
      </c>
      <c r="B29" s="39">
        <f>ポイント_投下資産!D10/ポイント_投下資産!C10-1</f>
        <v>0.14461724904059792</v>
      </c>
      <c r="C29" s="39">
        <f>ポイント_投下資産!E10/ポイント_投下資産!D10-1</f>
        <v>9.5729662961002271E-2</v>
      </c>
      <c r="D29" s="39">
        <f>ポイント_投下資産!F10/ポイント_投下資産!E10-1</f>
        <v>0.33931878573154028</v>
      </c>
      <c r="E29" s="39">
        <f>ポイント_投下資産!G10/ポイント_投下資産!F10-1</f>
        <v>0.19701797631215046</v>
      </c>
      <c r="F29" s="39">
        <f>ポイント_投下資産!H10/ポイント_投下資産!G10-1</f>
        <v>6.9663485685585114E-2</v>
      </c>
    </row>
    <row r="30" spans="1:6" ht="5.0999999999999996" customHeight="1">
      <c r="B30" s="37"/>
      <c r="C30" s="37"/>
      <c r="D30" s="37"/>
      <c r="E30" s="37"/>
      <c r="F30" s="37"/>
    </row>
  </sheetData>
  <mergeCells count="1">
    <mergeCell ref="A1:F1"/>
  </mergeCells>
  <phoneticPr fontId="3"/>
  <printOptions horizontalCentered="1"/>
  <pageMargins left="0.70866141732283472" right="0.70866141732283472" top="0.74803149606299213" bottom="0.74803149606299213" header="0.31496062992125984" footer="0.31496062992125984"/>
  <pageSetup paperSize="9" orientation="landscape" horizontalDpi="0" verticalDpi="0" r:id="rId1"/>
  <headerFooter>
    <oddHeader>&amp;L&amp;F&amp;C&amp;A</oddHeader>
    <oddFooter>&amp;R&amp;P/&amp;N</oddFooter>
  </headerFooter>
</worksheet>
</file>

<file path=xl/worksheets/sheet12.xml><?xml version="1.0" encoding="utf-8"?>
<worksheet xmlns="http://schemas.openxmlformats.org/spreadsheetml/2006/main" xmlns:r="http://schemas.openxmlformats.org/officeDocument/2006/relationships">
  <dimension ref="A1"/>
  <sheetViews>
    <sheetView showGridLines="0" zoomScale="70" zoomScaleNormal="70" workbookViewId="0"/>
  </sheetViews>
  <sheetFormatPr defaultRowHeight="12.75"/>
  <sheetData>
    <row r="1" spans="1:1" ht="26.25">
      <c r="A1" s="60" t="s">
        <v>150</v>
      </c>
    </row>
  </sheetData>
  <phoneticPr fontId="3"/>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1:I33"/>
  <sheetViews>
    <sheetView showGridLines="0" zoomScaleNormal="100" zoomScaleSheetLayoutView="100" workbookViewId="0">
      <selection sqref="A1:H1"/>
    </sheetView>
  </sheetViews>
  <sheetFormatPr defaultColWidth="12" defaultRowHeight="12.75"/>
  <cols>
    <col min="1" max="1" width="3" style="8" customWidth="1"/>
    <col min="2" max="2" width="26.83203125" style="12" customWidth="1"/>
    <col min="3" max="6" width="12.83203125" style="12" customWidth="1"/>
    <col min="7" max="8" width="12.83203125" style="8" customWidth="1"/>
    <col min="9" max="9" width="1.5" style="8" customWidth="1"/>
    <col min="10" max="10" width="9.6640625" style="8" customWidth="1"/>
    <col min="11" max="11" width="10.5" style="8" customWidth="1"/>
    <col min="12" max="16384" width="12" style="8"/>
  </cols>
  <sheetData>
    <row r="1" spans="1:9" ht="30" customHeight="1">
      <c r="A1" s="63" t="s">
        <v>160</v>
      </c>
      <c r="B1" s="64"/>
      <c r="C1" s="64"/>
      <c r="D1" s="64"/>
      <c r="E1" s="64"/>
      <c r="F1" s="64"/>
      <c r="G1" s="64"/>
      <c r="H1" s="64"/>
    </row>
    <row r="3" spans="1:9">
      <c r="H3" s="5" t="s">
        <v>18</v>
      </c>
    </row>
    <row r="4" spans="1:9">
      <c r="C4" s="6" t="s">
        <v>8</v>
      </c>
      <c r="D4" s="6" t="s">
        <v>8</v>
      </c>
      <c r="E4" s="6" t="s">
        <v>8</v>
      </c>
      <c r="F4" s="6" t="s">
        <v>8</v>
      </c>
      <c r="G4" s="6" t="s">
        <v>8</v>
      </c>
      <c r="H4" s="6" t="s">
        <v>8</v>
      </c>
    </row>
    <row r="5" spans="1:9" ht="15">
      <c r="C5" s="21">
        <v>39114</v>
      </c>
      <c r="D5" s="21">
        <v>39479</v>
      </c>
      <c r="E5" s="21">
        <v>39845</v>
      </c>
      <c r="F5" s="21">
        <v>40210</v>
      </c>
      <c r="G5" s="21">
        <v>40575</v>
      </c>
      <c r="H5" s="21">
        <v>40940</v>
      </c>
    </row>
    <row r="6" spans="1:9">
      <c r="A6" s="4" t="s">
        <v>76</v>
      </c>
      <c r="D6" s="16"/>
      <c r="E6" s="16"/>
      <c r="F6" s="16"/>
      <c r="G6" s="16"/>
      <c r="H6" s="16"/>
    </row>
    <row r="7" spans="1:9">
      <c r="B7" s="9" t="s">
        <v>64</v>
      </c>
      <c r="C7" s="7">
        <f>IF((ポイント_組替財務諸表!D29+SUM(ポイント_組替財務諸表!D31:D33)-ポイント_組替財務諸表!D44-ポイント_組替財務諸表!D47)&gt;0,ポイント_組替財務諸表!D29+SUM(ポイント_組替財務諸表!D31:D33)-ポイント_組替財務諸表!D44-ポイント_組替財務諸表!D47,0)</f>
        <v>0</v>
      </c>
      <c r="D7" s="7">
        <f>IF((ポイント_組替財務諸表!E29+SUM(ポイント_組替財務諸表!E31:E33)-ポイント_組替財務諸表!E44-ポイント_組替財務諸表!E47)&gt;0,ポイント_組替財務諸表!E29+SUM(ポイント_組替財務諸表!E31:E33)-ポイント_組替財務諸表!E44-ポイント_組替財務諸表!E47,0)</f>
        <v>0</v>
      </c>
      <c r="E7" s="7">
        <f>IF((ポイント_組替財務諸表!F29+SUM(ポイント_組替財務諸表!F31:F33)-ポイント_組替財務諸表!F44-ポイント_組替財務諸表!F47)&gt;0,ポイント_組替財務諸表!F29+SUM(ポイント_組替財務諸表!F31:F33)-ポイント_組替財務諸表!F44-ポイント_組替財務諸表!F47,0)</f>
        <v>0</v>
      </c>
      <c r="F7" s="7">
        <f>IF((ポイント_組替財務諸表!G29+SUM(ポイント_組替財務諸表!G31:G33)-ポイント_組替財務諸表!G44-ポイント_組替財務諸表!G47)&gt;0,ポイント_組替財務諸表!G29+SUM(ポイント_組替財務諸表!G31:G33)-ポイント_組替財務諸表!G44-ポイント_組替財務諸表!G47,0)</f>
        <v>0</v>
      </c>
      <c r="G7" s="7">
        <f>IF((ポイント_組替財務諸表!H29+SUM(ポイント_組替財務諸表!H31:H33)-ポイント_組替財務諸表!H44-ポイント_組替財務諸表!H47)&gt;0,ポイント_組替財務諸表!H29+SUM(ポイント_組替財務諸表!H31:H33)-ポイント_組替財務諸表!H44-ポイント_組替財務諸表!H47,0)</f>
        <v>0</v>
      </c>
      <c r="H7" s="7">
        <f>IF((ポイント_組替財務諸表!I29+SUM(ポイント_組替財務諸表!I31:I33)-ポイント_組替財務諸表!I44-ポイント_組替財務諸表!I47)&gt;0,ポイント_組替財務諸表!I29+SUM(ポイント_組替財務諸表!I31:I33)-ポイント_組替財務諸表!I44-ポイント_組替財務諸表!I47,0)</f>
        <v>0</v>
      </c>
    </row>
    <row r="8" spans="1:9">
      <c r="B8" s="9" t="s">
        <v>72</v>
      </c>
      <c r="C8" s="7">
        <f>ポイント_組替財務諸表!D35</f>
        <v>3058</v>
      </c>
      <c r="D8" s="7">
        <f>ポイント_組替財務諸表!E35</f>
        <v>2983</v>
      </c>
      <c r="E8" s="7">
        <f>ポイント_組替財務諸表!F35</f>
        <v>2995</v>
      </c>
      <c r="F8" s="7">
        <f>ポイント_組替財務諸表!G35</f>
        <v>6206</v>
      </c>
      <c r="G8" s="7">
        <f>ポイント_組替財務諸表!H35</f>
        <v>8677</v>
      </c>
      <c r="H8" s="7">
        <f>ポイント_組替財務諸表!I35</f>
        <v>9657</v>
      </c>
    </row>
    <row r="9" spans="1:9">
      <c r="B9" s="9" t="s">
        <v>94</v>
      </c>
      <c r="C9" s="7">
        <f>ポイント_組替財務諸表!D36+ポイント_組替財務諸表!D38</f>
        <v>6844</v>
      </c>
      <c r="D9" s="7">
        <f>ポイント_組替財務諸表!E36+ポイント_組替財務諸表!E38</f>
        <v>8351</v>
      </c>
      <c r="E9" s="7">
        <f>ポイント_組替財務諸表!F36+ポイント_組替財務諸表!F38</f>
        <v>9424</v>
      </c>
      <c r="F9" s="7">
        <f>ポイント_組替財務諸表!G36+ポイント_組替財務諸表!G38</f>
        <v>10427</v>
      </c>
      <c r="G9" s="7">
        <f>ポイント_組替財務諸表!H36+ポイント_組替財務諸表!H38</f>
        <v>11233</v>
      </c>
      <c r="H9" s="7">
        <f>ポイント_組替財務諸表!I36+ポイント_組替財務諸表!I38</f>
        <v>11640</v>
      </c>
    </row>
    <row r="10" spans="1:9">
      <c r="B10" s="9" t="s">
        <v>77</v>
      </c>
      <c r="C10" s="17">
        <f t="shared" ref="C10:H10" si="0">SUM(C7:C9)</f>
        <v>9902</v>
      </c>
      <c r="D10" s="17">
        <f t="shared" si="0"/>
        <v>11334</v>
      </c>
      <c r="E10" s="17">
        <f t="shared" si="0"/>
        <v>12419</v>
      </c>
      <c r="F10" s="17">
        <f t="shared" si="0"/>
        <v>16633</v>
      </c>
      <c r="G10" s="17">
        <f t="shared" si="0"/>
        <v>19910</v>
      </c>
      <c r="H10" s="17">
        <f t="shared" si="0"/>
        <v>21297</v>
      </c>
    </row>
    <row r="11" spans="1:9" ht="5.0999999999999996" customHeight="1">
      <c r="B11" s="9"/>
      <c r="C11" s="7"/>
      <c r="D11" s="7"/>
      <c r="E11" s="7"/>
      <c r="F11" s="7"/>
      <c r="G11" s="7"/>
      <c r="H11" s="7"/>
    </row>
    <row r="12" spans="1:9">
      <c r="A12" s="4" t="s">
        <v>65</v>
      </c>
      <c r="C12" s="16"/>
      <c r="D12" s="16"/>
      <c r="E12" s="16"/>
      <c r="F12" s="16"/>
      <c r="G12" s="16"/>
      <c r="H12" s="16"/>
      <c r="I12" s="35"/>
    </row>
    <row r="13" spans="1:9">
      <c r="A13" s="4"/>
      <c r="B13" s="9" t="s">
        <v>66</v>
      </c>
      <c r="C13" s="16">
        <f>ポイント_組替財務諸表!D28</f>
        <v>13930.5</v>
      </c>
      <c r="D13" s="16">
        <f>ポイント_組替財務諸表!E28</f>
        <v>10158.950000000001</v>
      </c>
      <c r="E13" s="16">
        <f>ポイント_組替財務諸表!F28</f>
        <v>11478.75</v>
      </c>
      <c r="F13" s="16">
        <f>ポイント_組替財務諸表!G28</f>
        <v>10328.799999999999</v>
      </c>
      <c r="G13" s="16">
        <f>ポイント_組替財務諸表!H28</f>
        <v>7869.3499999999995</v>
      </c>
      <c r="H13" s="16">
        <f>ポイント_組替財務諸表!I28</f>
        <v>6068.0999999999995</v>
      </c>
    </row>
    <row r="14" spans="1:9">
      <c r="B14" s="9" t="s">
        <v>92</v>
      </c>
      <c r="C14" s="7">
        <f>ポイント_組替財務諸表!D30+ポイント_組替財務諸表!D37</f>
        <v>103</v>
      </c>
      <c r="D14" s="7">
        <f>ポイント_組替財務諸表!E30+ポイント_組替財務諸表!E37</f>
        <v>3145</v>
      </c>
      <c r="E14" s="7">
        <f>ポイント_組替財務諸表!F30+ポイント_組替財務諸表!F37</f>
        <v>6637</v>
      </c>
      <c r="F14" s="7">
        <f>ポイント_組替財務諸表!G30+ポイント_組替財務諸表!G37</f>
        <v>13598</v>
      </c>
      <c r="G14" s="7">
        <f>ポイント_組替財務諸表!H30+ポイント_組替財務諸表!H37</f>
        <v>15212</v>
      </c>
      <c r="H14" s="7">
        <f>ポイント_組替財務諸表!I30+ポイント_組替財務諸表!I37</f>
        <v>15677</v>
      </c>
    </row>
    <row r="15" spans="1:9">
      <c r="B15" s="9" t="s">
        <v>67</v>
      </c>
      <c r="C15" s="7">
        <f>ポイント_組替財務諸表!D39+ポイント_組替財務諸表!D40</f>
        <v>1829</v>
      </c>
      <c r="D15" s="7">
        <f>ポイント_組替財務諸表!E39+ポイント_組替財務諸表!E40</f>
        <v>2338</v>
      </c>
      <c r="E15" s="7">
        <f>ポイント_組替財務諸表!F39+ポイント_組替財務諸表!F40</f>
        <v>2901</v>
      </c>
      <c r="F15" s="7">
        <f>ポイント_組替財務諸表!G39+ポイント_組替財務諸表!G40</f>
        <v>1086</v>
      </c>
      <c r="G15" s="7">
        <f>ポイント_組替財務諸表!H39+ポイント_組替財務諸表!H40</f>
        <v>1385</v>
      </c>
      <c r="H15" s="7">
        <f>ポイント_組替財務諸表!I39+ポイント_組替財務諸表!I40</f>
        <v>1063</v>
      </c>
    </row>
    <row r="16" spans="1:9">
      <c r="B16" s="9" t="s">
        <v>88</v>
      </c>
      <c r="C16" s="17">
        <f t="shared" ref="C16:H16" si="1">SUM(C13:C15)</f>
        <v>15862.5</v>
      </c>
      <c r="D16" s="17">
        <f t="shared" si="1"/>
        <v>15641.95</v>
      </c>
      <c r="E16" s="17">
        <f t="shared" si="1"/>
        <v>21016.75</v>
      </c>
      <c r="F16" s="17">
        <f t="shared" si="1"/>
        <v>25012.799999999999</v>
      </c>
      <c r="G16" s="17">
        <f t="shared" si="1"/>
        <v>24466.35</v>
      </c>
      <c r="H16" s="17">
        <f t="shared" si="1"/>
        <v>22808.1</v>
      </c>
    </row>
    <row r="17" spans="1:8" ht="5.0999999999999996" customHeight="1">
      <c r="A17" s="4"/>
      <c r="B17" s="9"/>
      <c r="C17" s="7"/>
      <c r="D17" s="7"/>
      <c r="E17" s="7"/>
      <c r="F17" s="7"/>
      <c r="G17" s="7"/>
      <c r="H17" s="7"/>
    </row>
    <row r="18" spans="1:8" ht="13.5" thickBot="1">
      <c r="A18" s="4" t="s">
        <v>75</v>
      </c>
      <c r="C18" s="10">
        <f t="shared" ref="C18:H18" si="2">C10+C16</f>
        <v>25764.5</v>
      </c>
      <c r="D18" s="10">
        <f t="shared" si="2"/>
        <v>26975.95</v>
      </c>
      <c r="E18" s="10">
        <f t="shared" si="2"/>
        <v>33435.75</v>
      </c>
      <c r="F18" s="10">
        <f t="shared" si="2"/>
        <v>41645.800000000003</v>
      </c>
      <c r="G18" s="10">
        <f t="shared" si="2"/>
        <v>44376.35</v>
      </c>
      <c r="H18" s="10">
        <f t="shared" si="2"/>
        <v>44105.1</v>
      </c>
    </row>
    <row r="19" spans="1:8" ht="13.5" thickTop="1">
      <c r="C19" s="7"/>
      <c r="D19" s="7"/>
      <c r="E19" s="7"/>
      <c r="F19" s="7"/>
      <c r="G19" s="7"/>
      <c r="H19" s="7"/>
    </row>
    <row r="20" spans="1:8">
      <c r="A20" s="4" t="s">
        <v>116</v>
      </c>
      <c r="C20" s="7">
        <f>IF((ポイント_組替財務諸表!D29+SUM(ポイント_組替財務諸表!D31:D33)-ポイント_組替財務諸表!D44-ポイント_組替財務諸表!D47)&lt;0,ABS(ポイント_組替財務諸表!D29+SUM(ポイント_組替財務諸表!D31:D33)-ポイント_組替財務諸表!D44-ポイント_組替財務諸表!D47),0)</f>
        <v>5317.5</v>
      </c>
      <c r="D20" s="7">
        <f>IF((ポイント_組替財務諸表!E29+SUM(ポイント_組替財務諸表!E31:E33)-ポイント_組替財務諸表!E44-ポイント_組替財務諸表!E47)&lt;0,ABS(ポイント_組替財務諸表!E29+SUM(ポイント_組替財務諸表!E31:E33)-ポイント_組替財務諸表!E44-ポイント_組替財務諸表!E47),0)</f>
        <v>4185.9500000000007</v>
      </c>
      <c r="E20" s="7">
        <f>IF((ポイント_組替財務諸表!F29+SUM(ポイント_組替財務諸表!F31:F33)-ポイント_組替財務諸表!F44-ポイント_組替財務諸表!F47)&lt;0,ABS(ポイント_組替財務諸表!F29+SUM(ポイント_組替財務諸表!F31:F33)-ポイント_組替財務諸表!F44-ポイント_組替財務諸表!F47),0)</f>
        <v>6720.75</v>
      </c>
      <c r="F20" s="7">
        <f>IF((ポイント_組替財務諸表!G29+SUM(ポイント_組替財務諸表!G31:G33)-ポイント_組替財務諸表!G44-ポイント_組替財務諸表!G47)&lt;0,ABS(ポイント_組替財務諸表!G29+SUM(ポイント_組替財務諸表!G31:G33)-ポイント_組替財務諸表!G44-ポイント_組替財務諸表!G47),0)</f>
        <v>7464.7999999999993</v>
      </c>
      <c r="G20" s="7">
        <f>IF((ポイント_組替財務諸表!H29+SUM(ポイント_組替財務諸表!H31:H33)-ポイント_組替財務諸表!H44-ポイント_組替財務諸表!H47)&lt;0,ABS(ポイント_組替財務諸表!H29+SUM(ポイント_組替財務諸表!H31:H33)-ポイント_組替財務諸表!H44-ポイント_組替財務諸表!H47),0)</f>
        <v>6164.3499999999985</v>
      </c>
      <c r="H20" s="7">
        <f>IF((ポイント_組替財務諸表!I29+SUM(ポイント_組替財務諸表!I31:I33)-ポイント_組替財務諸表!I44-ポイント_組替財務諸表!I47)&lt;0,ABS(ポイント_組替財務諸表!I29+SUM(ポイント_組替財務諸表!I31:I33)-ポイント_組替財務諸表!I44-ポイント_組替財務諸表!I47),0)</f>
        <v>2787.0999999999985</v>
      </c>
    </row>
    <row r="21" spans="1:8" ht="5.0999999999999996" customHeight="1">
      <c r="C21" s="7"/>
      <c r="D21" s="7"/>
      <c r="E21" s="7"/>
      <c r="F21" s="7"/>
      <c r="G21" s="7"/>
      <c r="H21" s="7"/>
    </row>
    <row r="22" spans="1:8">
      <c r="A22" s="4" t="s">
        <v>68</v>
      </c>
      <c r="C22" s="16"/>
      <c r="D22" s="16"/>
      <c r="E22" s="16"/>
      <c r="F22" s="16"/>
      <c r="G22" s="16"/>
      <c r="H22" s="16"/>
    </row>
    <row r="23" spans="1:8">
      <c r="B23" s="9" t="s">
        <v>15</v>
      </c>
      <c r="C23" s="7">
        <f>ポイント_組替財務諸表!D45</f>
        <v>55</v>
      </c>
      <c r="D23" s="7">
        <f>ポイント_組替財務諸表!E45</f>
        <v>24</v>
      </c>
      <c r="E23" s="7">
        <f>ポイント_組替財務諸表!F45</f>
        <v>3</v>
      </c>
      <c r="F23" s="7">
        <f>ポイント_組替財務諸表!G45</f>
        <v>0</v>
      </c>
      <c r="G23" s="7">
        <f>ポイント_組替財務諸表!H45</f>
        <v>0</v>
      </c>
      <c r="H23" s="7">
        <f>ポイント_組替財務諸表!I45</f>
        <v>0</v>
      </c>
    </row>
    <row r="24" spans="1:8">
      <c r="B24" s="9" t="s">
        <v>60</v>
      </c>
      <c r="C24" s="7">
        <f>ポイント_組替財務諸表!D46</f>
        <v>500</v>
      </c>
      <c r="D24" s="7">
        <f>ポイント_組替財務諸表!E46</f>
        <v>0</v>
      </c>
      <c r="E24" s="7">
        <f>ポイント_組替財務諸表!F46</f>
        <v>0</v>
      </c>
      <c r="F24" s="7">
        <f>ポイント_組替財務諸表!G46</f>
        <v>0</v>
      </c>
      <c r="G24" s="7">
        <f>ポイント_組替財務諸表!H46</f>
        <v>0</v>
      </c>
      <c r="H24" s="7">
        <f>ポイント_組替財務諸表!I46</f>
        <v>0</v>
      </c>
    </row>
    <row r="25" spans="1:8">
      <c r="A25" s="4"/>
      <c r="B25" s="9" t="s">
        <v>36</v>
      </c>
      <c r="C25" s="16">
        <f>ポイント_組替財務諸表!D49</f>
        <v>28</v>
      </c>
      <c r="D25" s="16">
        <f>ポイント_組替財務諸表!E49</f>
        <v>3</v>
      </c>
      <c r="E25" s="16">
        <f>ポイント_組替財務諸表!F49</f>
        <v>0</v>
      </c>
      <c r="F25" s="16">
        <f>ポイント_組替財務諸表!G49</f>
        <v>0</v>
      </c>
      <c r="G25" s="16">
        <f>ポイント_組替財務諸表!H49</f>
        <v>0</v>
      </c>
      <c r="H25" s="16">
        <f>ポイント_組替財務諸表!I49</f>
        <v>0</v>
      </c>
    </row>
    <row r="26" spans="1:8">
      <c r="A26" s="4"/>
      <c r="B26" s="9" t="s">
        <v>69</v>
      </c>
      <c r="C26" s="17">
        <f t="shared" ref="C26:H26" si="3">SUM(C23:C25)</f>
        <v>583</v>
      </c>
      <c r="D26" s="17">
        <f t="shared" si="3"/>
        <v>27</v>
      </c>
      <c r="E26" s="17">
        <f t="shared" si="3"/>
        <v>3</v>
      </c>
      <c r="F26" s="17">
        <f t="shared" si="3"/>
        <v>0</v>
      </c>
      <c r="G26" s="17">
        <f t="shared" si="3"/>
        <v>0</v>
      </c>
      <c r="H26" s="17">
        <f t="shared" si="3"/>
        <v>0</v>
      </c>
    </row>
    <row r="27" spans="1:8" ht="5.0999999999999996" customHeight="1">
      <c r="A27" s="4"/>
      <c r="B27" s="9"/>
      <c r="C27" s="16"/>
      <c r="D27" s="16"/>
      <c r="E27" s="16"/>
      <c r="F27" s="16"/>
      <c r="G27" s="16"/>
      <c r="H27" s="16"/>
    </row>
    <row r="28" spans="1:8">
      <c r="A28" s="4" t="s">
        <v>34</v>
      </c>
      <c r="B28" s="9"/>
      <c r="C28" s="46">
        <f>ポイント_組替財務諸表!D50</f>
        <v>317</v>
      </c>
      <c r="D28" s="46">
        <f>ポイント_組替財務諸表!E50</f>
        <v>414</v>
      </c>
      <c r="E28" s="46">
        <f>ポイント_組替財務諸表!F50</f>
        <v>146</v>
      </c>
      <c r="F28" s="46">
        <f>ポイント_組替財務諸表!G50</f>
        <v>484</v>
      </c>
      <c r="G28" s="46">
        <f>ポイント_組替財務諸表!H50</f>
        <v>881</v>
      </c>
      <c r="H28" s="46">
        <f>ポイント_組替財務諸表!I50</f>
        <v>126</v>
      </c>
    </row>
    <row r="29" spans="1:8" ht="5.0999999999999996" customHeight="1">
      <c r="A29" s="4"/>
      <c r="B29" s="9"/>
      <c r="C29" s="16"/>
      <c r="D29" s="16"/>
      <c r="E29" s="16"/>
      <c r="F29" s="16"/>
      <c r="G29" s="16"/>
      <c r="H29" s="16"/>
    </row>
    <row r="30" spans="1:8">
      <c r="A30" s="4" t="s">
        <v>70</v>
      </c>
      <c r="C30" s="17">
        <f>ポイント_組替財務諸表!D51</f>
        <v>19547</v>
      </c>
      <c r="D30" s="17">
        <f>ポイント_組替財務諸表!E51</f>
        <v>22349</v>
      </c>
      <c r="E30" s="17">
        <f>ポイント_組替財務諸表!F51</f>
        <v>26565</v>
      </c>
      <c r="F30" s="17">
        <f>ポイント_組替財務諸表!G51</f>
        <v>33698</v>
      </c>
      <c r="G30" s="17">
        <f>ポイント_組替財務諸表!H51</f>
        <v>37330</v>
      </c>
      <c r="H30" s="17">
        <f>ポイント_組替財務諸表!I51</f>
        <v>41191</v>
      </c>
    </row>
    <row r="31" spans="1:8" ht="5.0999999999999996" customHeight="1">
      <c r="B31" s="9"/>
      <c r="C31" s="7"/>
      <c r="D31" s="7"/>
      <c r="E31" s="7"/>
      <c r="F31" s="7"/>
      <c r="G31" s="7"/>
      <c r="H31" s="7"/>
    </row>
    <row r="32" spans="1:8" ht="13.5" thickBot="1">
      <c r="A32" s="4" t="s">
        <v>71</v>
      </c>
      <c r="C32" s="10">
        <f t="shared" ref="C32:H32" si="4">C20+C26+C28+C30</f>
        <v>25764.5</v>
      </c>
      <c r="D32" s="10">
        <f t="shared" si="4"/>
        <v>26975.95</v>
      </c>
      <c r="E32" s="10">
        <f t="shared" si="4"/>
        <v>33434.75</v>
      </c>
      <c r="F32" s="10">
        <f t="shared" si="4"/>
        <v>41646.800000000003</v>
      </c>
      <c r="G32" s="10">
        <f t="shared" si="4"/>
        <v>44375.35</v>
      </c>
      <c r="H32" s="10">
        <f t="shared" si="4"/>
        <v>44104.1</v>
      </c>
    </row>
    <row r="33" spans="2:8" ht="13.5" thickTop="1">
      <c r="B33" s="5"/>
      <c r="C33" s="7"/>
      <c r="D33" s="7"/>
      <c r="E33" s="7"/>
      <c r="F33" s="7"/>
      <c r="G33" s="7"/>
      <c r="H33" s="7"/>
    </row>
  </sheetData>
  <mergeCells count="1">
    <mergeCell ref="A1:H1"/>
  </mergeCells>
  <phoneticPr fontId="3"/>
  <printOptions horizontalCentered="1"/>
  <pageMargins left="0.78740157480314965" right="0.78740157480314965" top="0.98425196850393704" bottom="0.98425196850393704" header="0.51181102362204722" footer="0.51181102362204722"/>
  <pageSetup paperSize="9" scale="82" fitToHeight="3" orientation="landscape" horizontalDpi="4294967293" verticalDpi="0" r:id="rId1"/>
  <headerFooter alignWithMargins="0">
    <oddHeader>&amp;L&amp;"ＭＳ Ｐ明朝,標準"&amp;F&amp;C&amp;"ＭＳ Ｐ明朝,標準"&amp;A</oddHeader>
    <oddFooter>&amp;R&amp;P/&amp;N</oddFooter>
  </headerFooter>
</worksheet>
</file>

<file path=xl/worksheets/sheet14.xml><?xml version="1.0" encoding="utf-8"?>
<worksheet xmlns="http://schemas.openxmlformats.org/spreadsheetml/2006/main" xmlns:r="http://schemas.openxmlformats.org/officeDocument/2006/relationships">
  <dimension ref="A1:K67"/>
  <sheetViews>
    <sheetView showGridLines="0" zoomScaleNormal="100" zoomScaleSheetLayoutView="100" workbookViewId="0">
      <selection activeCell="A2" sqref="A2"/>
    </sheetView>
  </sheetViews>
  <sheetFormatPr defaultColWidth="12" defaultRowHeight="12.75"/>
  <cols>
    <col min="1" max="1" width="9.33203125" style="29" customWidth="1"/>
    <col min="2" max="2" width="3" style="29" customWidth="1"/>
    <col min="3" max="3" width="26.83203125" style="33" customWidth="1"/>
    <col min="4" max="7" width="12.83203125" style="33" customWidth="1"/>
    <col min="8" max="9" width="12.83203125" style="29" customWidth="1"/>
    <col min="10" max="10" width="1.5" style="29" customWidth="1"/>
    <col min="11" max="11" width="9.6640625" style="29" customWidth="1"/>
    <col min="12" max="16384" width="12" style="29"/>
  </cols>
  <sheetData>
    <row r="1" spans="1:11" ht="30" customHeight="1">
      <c r="A1" s="63" t="s">
        <v>161</v>
      </c>
      <c r="B1" s="64"/>
      <c r="C1" s="64"/>
      <c r="D1" s="64"/>
      <c r="E1" s="64"/>
      <c r="F1" s="64"/>
      <c r="G1" s="64"/>
      <c r="H1" s="64"/>
      <c r="I1" s="64"/>
      <c r="J1" s="64"/>
      <c r="K1" s="64"/>
    </row>
    <row r="3" spans="1:11" s="8" customFormat="1">
      <c r="A3" s="4" t="s">
        <v>97</v>
      </c>
      <c r="C3" s="12"/>
      <c r="D3" s="12"/>
      <c r="E3" s="12"/>
      <c r="F3" s="12"/>
      <c r="G3" s="12"/>
      <c r="I3" s="5" t="s">
        <v>18</v>
      </c>
    </row>
    <row r="4" spans="1:11" s="8" customFormat="1">
      <c r="C4" s="12"/>
      <c r="D4" s="6" t="s">
        <v>8</v>
      </c>
      <c r="E4" s="6" t="s">
        <v>8</v>
      </c>
      <c r="F4" s="6" t="s">
        <v>8</v>
      </c>
      <c r="G4" s="6" t="s">
        <v>8</v>
      </c>
      <c r="H4" s="6" t="s">
        <v>8</v>
      </c>
      <c r="I4" s="6" t="s">
        <v>8</v>
      </c>
    </row>
    <row r="5" spans="1:11" s="28" customFormat="1" ht="15">
      <c r="A5" s="8"/>
      <c r="B5" s="8"/>
      <c r="C5" s="12"/>
      <c r="D5" s="21">
        <v>39114</v>
      </c>
      <c r="E5" s="21">
        <v>39479</v>
      </c>
      <c r="F5" s="21">
        <v>39845</v>
      </c>
      <c r="G5" s="21">
        <v>40210</v>
      </c>
      <c r="H5" s="21">
        <v>40575</v>
      </c>
      <c r="I5" s="21">
        <v>40940</v>
      </c>
      <c r="J5" s="27"/>
      <c r="K5" s="22" t="s">
        <v>63</v>
      </c>
    </row>
    <row r="6" spans="1:11" s="8" customFormat="1">
      <c r="A6" s="28"/>
      <c r="B6" s="4" t="s">
        <v>4</v>
      </c>
      <c r="C6" s="13"/>
      <c r="D6" s="7">
        <f>ポイント_財務諸表!E6</f>
        <v>61650</v>
      </c>
      <c r="E6" s="7">
        <f>ポイント_財務諸表!F6</f>
        <v>73941</v>
      </c>
      <c r="F6" s="7">
        <f>ポイント_財務諸表!G6</f>
        <v>86705</v>
      </c>
      <c r="G6" s="7">
        <f>ポイント_財務諸表!H6</f>
        <v>97684</v>
      </c>
      <c r="H6" s="7">
        <f>ポイント_財務諸表!I6</f>
        <v>105893</v>
      </c>
      <c r="I6" s="7">
        <f>ポイント_財務諸表!J6</f>
        <v>115058</v>
      </c>
      <c r="K6" s="3">
        <f>(I6/D6)^(1/5)-1</f>
        <v>0.13291348950969661</v>
      </c>
    </row>
    <row r="7" spans="1:11" s="8" customFormat="1" ht="12.75" customHeight="1">
      <c r="B7" s="4" t="s">
        <v>1</v>
      </c>
      <c r="C7" s="12"/>
      <c r="D7" s="7">
        <f>ポイント_財務諸表!E7</f>
        <v>24483</v>
      </c>
      <c r="E7" s="7">
        <f>ポイント_財務諸表!F7</f>
        <v>29244</v>
      </c>
      <c r="F7" s="7">
        <f>ポイント_財務諸表!G7</f>
        <v>34231</v>
      </c>
      <c r="G7" s="7">
        <f>ポイント_財務諸表!H7</f>
        <v>38570</v>
      </c>
      <c r="H7" s="7">
        <f>ポイント_財務諸表!I7</f>
        <v>42533</v>
      </c>
      <c r="I7" s="7">
        <f>ポイント_財務諸表!J7</f>
        <v>47510</v>
      </c>
    </row>
    <row r="8" spans="1:11" s="8" customFormat="1" ht="12.75" customHeight="1">
      <c r="B8" s="4"/>
      <c r="C8" s="9" t="s">
        <v>28</v>
      </c>
      <c r="D8" s="7">
        <f t="shared" ref="D8:I8" si="0">D7-D9</f>
        <v>24483</v>
      </c>
      <c r="E8" s="7">
        <f t="shared" si="0"/>
        <v>29244</v>
      </c>
      <c r="F8" s="7">
        <f t="shared" si="0"/>
        <v>34231</v>
      </c>
      <c r="G8" s="7">
        <f t="shared" si="0"/>
        <v>38570</v>
      </c>
      <c r="H8" s="7">
        <f t="shared" si="0"/>
        <v>42533</v>
      </c>
      <c r="I8" s="7">
        <f t="shared" si="0"/>
        <v>47510</v>
      </c>
    </row>
    <row r="9" spans="1:11" s="8" customFormat="1" ht="12.75" customHeight="1">
      <c r="A9" s="29"/>
      <c r="B9" s="4"/>
      <c r="C9" s="9" t="s">
        <v>5</v>
      </c>
      <c r="D9" s="48"/>
      <c r="E9" s="48"/>
      <c r="F9" s="48"/>
      <c r="G9" s="48"/>
      <c r="H9" s="48"/>
      <c r="I9" s="48"/>
    </row>
    <row r="10" spans="1:11" s="8" customFormat="1">
      <c r="A10" s="29"/>
      <c r="B10" s="4" t="s">
        <v>2</v>
      </c>
      <c r="C10" s="12"/>
      <c r="D10" s="17">
        <f>ポイント_財務諸表!E8</f>
        <v>37167</v>
      </c>
      <c r="E10" s="17">
        <f>ポイント_財務諸表!F8</f>
        <v>44696</v>
      </c>
      <c r="F10" s="17">
        <f>ポイント_財務諸表!G8</f>
        <v>52473</v>
      </c>
      <c r="G10" s="17">
        <f>ポイント_財務諸表!H8</f>
        <v>59113</v>
      </c>
      <c r="H10" s="17">
        <f>ポイント_財務諸表!I8</f>
        <v>63360</v>
      </c>
      <c r="I10" s="17">
        <f>ポイント_財務諸表!J8</f>
        <v>67547</v>
      </c>
      <c r="K10" s="3"/>
    </row>
    <row r="11" spans="1:11">
      <c r="A11" s="8"/>
      <c r="B11" s="4" t="s">
        <v>7</v>
      </c>
      <c r="C11" s="12"/>
      <c r="D11" s="7">
        <f>ポイント_財務諸表!E9</f>
        <v>24880</v>
      </c>
      <c r="E11" s="7">
        <f>ポイント_財務諸表!F9</f>
        <v>31736</v>
      </c>
      <c r="F11" s="7">
        <f>ポイント_財務諸表!G9</f>
        <v>36700</v>
      </c>
      <c r="G11" s="7">
        <f>ポイント_財務諸表!H9</f>
        <v>42203</v>
      </c>
      <c r="H11" s="7">
        <f>ポイント_財務諸表!I9</f>
        <v>48030</v>
      </c>
      <c r="I11" s="7">
        <f>ポイント_財務諸表!J9</f>
        <v>55185</v>
      </c>
      <c r="K11" s="30"/>
    </row>
    <row r="12" spans="1:11">
      <c r="A12" s="8"/>
      <c r="B12" s="4"/>
      <c r="C12" s="9" t="s">
        <v>28</v>
      </c>
      <c r="D12" s="16">
        <f t="shared" ref="D12:I12" si="1">D11-D13</f>
        <v>24482</v>
      </c>
      <c r="E12" s="16">
        <f t="shared" si="1"/>
        <v>31145</v>
      </c>
      <c r="F12" s="16">
        <f t="shared" si="1"/>
        <v>36000</v>
      </c>
      <c r="G12" s="16">
        <f t="shared" si="1"/>
        <v>40923</v>
      </c>
      <c r="H12" s="16">
        <f t="shared" si="1"/>
        <v>45690</v>
      </c>
      <c r="I12" s="16">
        <f t="shared" si="1"/>
        <v>51483</v>
      </c>
      <c r="K12" s="30"/>
    </row>
    <row r="13" spans="1:11" s="8" customFormat="1">
      <c r="A13" s="29"/>
      <c r="C13" s="9" t="s">
        <v>5</v>
      </c>
      <c r="D13" s="7">
        <f>ポイント_財務諸表!E75</f>
        <v>398</v>
      </c>
      <c r="E13" s="7">
        <f>ポイント_財務諸表!F75</f>
        <v>591</v>
      </c>
      <c r="F13" s="7">
        <f>ポイント_財務諸表!G75</f>
        <v>700</v>
      </c>
      <c r="G13" s="7">
        <f>ポイント_財務諸表!H75</f>
        <v>1280</v>
      </c>
      <c r="H13" s="7">
        <f>ポイント_財務諸表!I75</f>
        <v>2340</v>
      </c>
      <c r="I13" s="7">
        <f>ポイント_財務諸表!J75</f>
        <v>3702</v>
      </c>
    </row>
    <row r="14" spans="1:11" s="8" customFormat="1" ht="13.5" thickBot="1">
      <c r="A14" s="29"/>
      <c r="B14" s="4" t="s">
        <v>3</v>
      </c>
      <c r="C14" s="12"/>
      <c r="D14" s="10">
        <f t="shared" ref="D14:I14" si="2">D10-D11</f>
        <v>12287</v>
      </c>
      <c r="E14" s="10">
        <f t="shared" si="2"/>
        <v>12960</v>
      </c>
      <c r="F14" s="10">
        <f t="shared" si="2"/>
        <v>15773</v>
      </c>
      <c r="G14" s="10">
        <f t="shared" si="2"/>
        <v>16910</v>
      </c>
      <c r="H14" s="10">
        <f t="shared" si="2"/>
        <v>15330</v>
      </c>
      <c r="I14" s="10">
        <f t="shared" si="2"/>
        <v>12362</v>
      </c>
      <c r="J14" s="11"/>
      <c r="K14" s="3"/>
    </row>
    <row r="15" spans="1:11" s="8" customFormat="1" ht="13.5" thickTop="1">
      <c r="B15" s="4"/>
      <c r="C15" s="12"/>
      <c r="D15" s="31"/>
      <c r="E15" s="31"/>
      <c r="F15" s="31"/>
      <c r="G15" s="31"/>
      <c r="H15" s="31"/>
      <c r="I15" s="31"/>
      <c r="J15" s="11"/>
    </row>
    <row r="16" spans="1:11" s="8" customFormat="1">
      <c r="B16" s="4"/>
      <c r="C16" s="12"/>
      <c r="D16" s="31"/>
      <c r="E16" s="31"/>
      <c r="F16" s="31"/>
      <c r="G16" s="31"/>
      <c r="H16" s="31"/>
      <c r="I16" s="31"/>
      <c r="J16" s="11"/>
    </row>
    <row r="17" spans="1:10" s="8" customFormat="1">
      <c r="B17" s="1" t="s">
        <v>30</v>
      </c>
      <c r="C17" s="2"/>
      <c r="D17" s="3"/>
      <c r="E17" s="15">
        <f>E6/D6-1</f>
        <v>0.19936739659367397</v>
      </c>
      <c r="F17" s="15">
        <f>F6/E6-1</f>
        <v>0.17262411923019716</v>
      </c>
      <c r="G17" s="45">
        <f>G6/F6-1</f>
        <v>0.12662476212444496</v>
      </c>
      <c r="H17" s="15">
        <f>H6/G6-1</f>
        <v>8.4036280250604056E-2</v>
      </c>
      <c r="I17" s="15">
        <f>I6/H6-1</f>
        <v>8.654963028717666E-2</v>
      </c>
      <c r="J17" s="11"/>
    </row>
    <row r="18" spans="1:10" s="8" customFormat="1">
      <c r="B18" s="1" t="s">
        <v>6</v>
      </c>
      <c r="C18" s="2"/>
      <c r="D18" s="2"/>
      <c r="E18" s="18"/>
      <c r="F18" s="18"/>
      <c r="G18" s="18"/>
      <c r="H18" s="18"/>
      <c r="I18" s="31"/>
      <c r="J18" s="11"/>
    </row>
    <row r="19" spans="1:10" s="8" customFormat="1">
      <c r="B19" s="2"/>
      <c r="C19" s="1" t="s">
        <v>31</v>
      </c>
      <c r="D19" s="15">
        <f t="shared" ref="D19:I19" si="3">D8/D6</f>
        <v>0.39712895377128954</v>
      </c>
      <c r="E19" s="15">
        <f t="shared" si="3"/>
        <v>0.3955045238771453</v>
      </c>
      <c r="F19" s="15">
        <f t="shared" si="3"/>
        <v>0.39479845452972723</v>
      </c>
      <c r="G19" s="15">
        <f t="shared" si="3"/>
        <v>0.39484460095819174</v>
      </c>
      <c r="H19" s="15">
        <f t="shared" si="3"/>
        <v>0.40166016639437924</v>
      </c>
      <c r="I19" s="15">
        <f t="shared" si="3"/>
        <v>0.41292217837959988</v>
      </c>
      <c r="J19" s="11"/>
    </row>
    <row r="20" spans="1:10" s="8" customFormat="1">
      <c r="B20" s="2"/>
      <c r="C20" s="1" t="s">
        <v>87</v>
      </c>
      <c r="D20" s="19">
        <f t="shared" ref="D20:I20" si="4">D12/D6</f>
        <v>0.39711273317112733</v>
      </c>
      <c r="E20" s="19">
        <f t="shared" si="4"/>
        <v>0.42121421133065551</v>
      </c>
      <c r="F20" s="19">
        <f t="shared" si="4"/>
        <v>0.41520096880226054</v>
      </c>
      <c r="G20" s="19">
        <f t="shared" si="4"/>
        <v>0.41893247614757789</v>
      </c>
      <c r="H20" s="19">
        <f t="shared" si="4"/>
        <v>0.43147327963132598</v>
      </c>
      <c r="I20" s="19">
        <f t="shared" si="4"/>
        <v>0.44745258912896102</v>
      </c>
      <c r="J20" s="11"/>
    </row>
    <row r="21" spans="1:10" s="8" customFormat="1">
      <c r="B21" s="2"/>
      <c r="C21" s="1" t="s">
        <v>16</v>
      </c>
      <c r="D21" s="19">
        <f t="shared" ref="D21:I21" si="5">(D9+D13)/D6</f>
        <v>6.455798864557989E-3</v>
      </c>
      <c r="E21" s="19">
        <f t="shared" si="5"/>
        <v>7.9928591715016026E-3</v>
      </c>
      <c r="F21" s="19">
        <f t="shared" si="5"/>
        <v>8.0733521711550665E-3</v>
      </c>
      <c r="G21" s="19">
        <f t="shared" si="5"/>
        <v>1.3103476516113181E-2</v>
      </c>
      <c r="H21" s="19">
        <f t="shared" si="5"/>
        <v>2.2097777945662131E-2</v>
      </c>
      <c r="I21" s="19">
        <f t="shared" si="5"/>
        <v>3.2175076917728453E-2</v>
      </c>
      <c r="J21" s="11"/>
    </row>
    <row r="22" spans="1:10" s="8" customFormat="1">
      <c r="B22" s="2"/>
      <c r="C22" s="1" t="s">
        <v>27</v>
      </c>
      <c r="D22" s="19">
        <f t="shared" ref="D22:I22" si="6">D14/D6</f>
        <v>0.19930251419302514</v>
      </c>
      <c r="E22" s="19">
        <f t="shared" si="6"/>
        <v>0.17527488132429911</v>
      </c>
      <c r="F22" s="19">
        <f t="shared" si="6"/>
        <v>0.18191569113661266</v>
      </c>
      <c r="G22" s="19">
        <f t="shared" si="6"/>
        <v>0.17310920928708898</v>
      </c>
      <c r="H22" s="19">
        <f t="shared" si="6"/>
        <v>0.14476877602863267</v>
      </c>
      <c r="I22" s="19">
        <f t="shared" si="6"/>
        <v>0.10744146430495924</v>
      </c>
      <c r="J22" s="11"/>
    </row>
    <row r="23" spans="1:10" s="8" customFormat="1">
      <c r="C23" s="12"/>
      <c r="D23" s="32"/>
      <c r="E23" s="32"/>
      <c r="F23" s="32"/>
      <c r="G23" s="32"/>
      <c r="H23" s="32"/>
      <c r="I23" s="32"/>
    </row>
    <row r="24" spans="1:10" s="8" customFormat="1">
      <c r="A24" s="4" t="s">
        <v>98</v>
      </c>
      <c r="C24" s="12"/>
      <c r="D24" s="12"/>
      <c r="E24" s="12"/>
      <c r="F24" s="12"/>
      <c r="G24" s="12"/>
      <c r="I24" s="5" t="s">
        <v>18</v>
      </c>
    </row>
    <row r="25" spans="1:10" s="8" customFormat="1">
      <c r="A25" s="4"/>
      <c r="C25" s="12"/>
      <c r="D25" s="6" t="s">
        <v>8</v>
      </c>
      <c r="E25" s="6" t="s">
        <v>8</v>
      </c>
      <c r="F25" s="6" t="s">
        <v>8</v>
      </c>
      <c r="G25" s="6" t="s">
        <v>8</v>
      </c>
      <c r="H25" s="6" t="s">
        <v>8</v>
      </c>
      <c r="I25" s="6" t="s">
        <v>8</v>
      </c>
    </row>
    <row r="26" spans="1:10" s="27" customFormat="1" ht="15">
      <c r="A26" s="4"/>
      <c r="B26" s="8"/>
      <c r="C26" s="12"/>
      <c r="D26" s="21">
        <v>39114</v>
      </c>
      <c r="E26" s="21">
        <v>39479</v>
      </c>
      <c r="F26" s="21">
        <v>39845</v>
      </c>
      <c r="G26" s="21">
        <v>40210</v>
      </c>
      <c r="H26" s="21">
        <v>40575</v>
      </c>
      <c r="I26" s="21">
        <v>40940</v>
      </c>
    </row>
    <row r="27" spans="1:10" s="8" customFormat="1">
      <c r="A27" s="27"/>
      <c r="B27" s="4" t="s">
        <v>9</v>
      </c>
      <c r="C27" s="12"/>
      <c r="D27" s="20">
        <f>ポイント_財務諸表!E15</f>
        <v>22543</v>
      </c>
      <c r="E27" s="20">
        <f>ポイント_財務諸表!F15</f>
        <v>20895</v>
      </c>
      <c r="F27" s="20">
        <f>ポイント_財務諸表!G15</f>
        <v>28424</v>
      </c>
      <c r="G27" s="20">
        <f>ポイント_財務諸表!H15</f>
        <v>35839</v>
      </c>
      <c r="H27" s="20">
        <f>ポイント_財務諸表!I15</f>
        <v>38579</v>
      </c>
      <c r="I27" s="20">
        <f>ポイント_財務諸表!J15</f>
        <v>38231</v>
      </c>
    </row>
    <row r="28" spans="1:10" s="8" customFormat="1">
      <c r="C28" s="9" t="s">
        <v>66</v>
      </c>
      <c r="D28" s="7">
        <f>ポイント_財務諸表!E16-D29</f>
        <v>13930.5</v>
      </c>
      <c r="E28" s="7">
        <f>ポイント_財務諸表!F16-E29</f>
        <v>10158.950000000001</v>
      </c>
      <c r="F28" s="7">
        <f>ポイント_財務諸表!G16-F29</f>
        <v>11478.75</v>
      </c>
      <c r="G28" s="7">
        <f>ポイント_財務諸表!H16-G29</f>
        <v>10328.799999999999</v>
      </c>
      <c r="H28" s="7">
        <f>ポイント_財務諸表!I16-H29</f>
        <v>7869.3499999999995</v>
      </c>
      <c r="I28" s="7">
        <f>ポイント_財務諸表!J16-I29</f>
        <v>6068.0999999999995</v>
      </c>
    </row>
    <row r="29" spans="1:10" s="8" customFormat="1">
      <c r="C29" s="9" t="s">
        <v>73</v>
      </c>
      <c r="D29" s="7">
        <f>IF(D6*0.05&lt;ポイント_財務諸表!E16,D6*0.05,ポイント_財務諸表!E16)</f>
        <v>3082.5</v>
      </c>
      <c r="E29" s="7">
        <f>IF(E6*0.05&lt;ポイント_財務諸表!F16,E6*0.05,ポイント_財務諸表!F16)</f>
        <v>3697.05</v>
      </c>
      <c r="F29" s="7">
        <f>IF(F6*0.05&lt;ポイント_財務諸表!G16,F6*0.05,ポイント_財務諸表!G16)</f>
        <v>4335.25</v>
      </c>
      <c r="G29" s="7">
        <f>IF(G6*0.05&lt;ポイント_財務諸表!H16,G6*0.05,ポイント_財務諸表!H16)</f>
        <v>4884.2</v>
      </c>
      <c r="H29" s="7">
        <f>IF(H6*0.05&lt;ポイント_財務諸表!I16,H6*0.05,ポイント_財務諸表!I16)</f>
        <v>5294.6500000000005</v>
      </c>
      <c r="I29" s="7">
        <f>IF(I6*0.05&lt;ポイント_財務諸表!J16,I6*0.05,ポイント_財務諸表!J16)</f>
        <v>5752.9000000000005</v>
      </c>
    </row>
    <row r="30" spans="1:10" s="8" customFormat="1">
      <c r="C30" s="9" t="s">
        <v>108</v>
      </c>
      <c r="D30" s="7">
        <f>ポイント_財務諸表!E18</f>
        <v>0</v>
      </c>
      <c r="E30" s="7">
        <f>ポイント_財務諸表!F18</f>
        <v>0</v>
      </c>
      <c r="F30" s="7">
        <f>ポイント_財務諸表!G18</f>
        <v>4496</v>
      </c>
      <c r="G30" s="7">
        <f>ポイント_財務諸表!H18</f>
        <v>11497</v>
      </c>
      <c r="H30" s="7">
        <f>ポイント_財務諸表!I18</f>
        <v>12997</v>
      </c>
      <c r="I30" s="7">
        <f>ポイント_財務諸表!J18</f>
        <v>13498</v>
      </c>
    </row>
    <row r="31" spans="1:10" s="8" customFormat="1">
      <c r="C31" s="9" t="s">
        <v>115</v>
      </c>
      <c r="D31" s="7">
        <f>ポイント_財務諸表!E17</f>
        <v>2536</v>
      </c>
      <c r="E31" s="7">
        <f>ポイント_財務諸表!F17</f>
        <v>2789</v>
      </c>
      <c r="F31" s="7">
        <f>ポイント_財務諸表!G17</f>
        <v>3367</v>
      </c>
      <c r="G31" s="7">
        <f>ポイント_財務諸表!H17</f>
        <v>4016</v>
      </c>
      <c r="H31" s="7">
        <f>ポイント_財務諸表!I17</f>
        <v>4476</v>
      </c>
      <c r="I31" s="7">
        <f>ポイント_財務諸表!J17</f>
        <v>4610</v>
      </c>
    </row>
    <row r="32" spans="1:10" s="8" customFormat="1">
      <c r="C32" s="9" t="s">
        <v>24</v>
      </c>
      <c r="D32" s="7">
        <f>ポイント_財務諸表!E19</f>
        <v>2016</v>
      </c>
      <c r="E32" s="7">
        <f>ポイント_財務諸表!F19</f>
        <v>3496</v>
      </c>
      <c r="F32" s="7">
        <f>ポイント_財務諸表!G19</f>
        <v>3675</v>
      </c>
      <c r="G32" s="7">
        <f>ポイント_財務諸表!H19</f>
        <v>3662</v>
      </c>
      <c r="H32" s="7">
        <f>ポイント_財務諸表!I19</f>
        <v>6480</v>
      </c>
      <c r="I32" s="7">
        <f>ポイント_財務諸表!J19</f>
        <v>6809</v>
      </c>
    </row>
    <row r="33" spans="2:9" s="8" customFormat="1">
      <c r="C33" s="9" t="s">
        <v>33</v>
      </c>
      <c r="D33" s="7">
        <f t="shared" ref="D33:I33" si="7">D27-SUM(D28:D32)</f>
        <v>978</v>
      </c>
      <c r="E33" s="7">
        <f t="shared" si="7"/>
        <v>754</v>
      </c>
      <c r="F33" s="7">
        <f t="shared" si="7"/>
        <v>1072</v>
      </c>
      <c r="G33" s="7">
        <f t="shared" si="7"/>
        <v>1451</v>
      </c>
      <c r="H33" s="7">
        <f t="shared" si="7"/>
        <v>1462</v>
      </c>
      <c r="I33" s="7">
        <f t="shared" si="7"/>
        <v>1493</v>
      </c>
    </row>
    <row r="34" spans="2:9" s="8" customFormat="1">
      <c r="B34" s="4" t="s">
        <v>10</v>
      </c>
      <c r="C34" s="12"/>
      <c r="D34" s="20">
        <f>ポイント_財務諸表!E23</f>
        <v>11834</v>
      </c>
      <c r="E34" s="20">
        <f>ポイント_財務諸表!F23</f>
        <v>16817</v>
      </c>
      <c r="F34" s="20">
        <f>ポイント_財務諸表!G23</f>
        <v>17461</v>
      </c>
      <c r="G34" s="20">
        <f>ポイント_財務諸表!H23</f>
        <v>19820</v>
      </c>
      <c r="H34" s="20">
        <f>ポイント_財務諸表!I23</f>
        <v>23510</v>
      </c>
      <c r="I34" s="20">
        <f>ポイント_財務諸表!J23</f>
        <v>24539</v>
      </c>
    </row>
    <row r="35" spans="2:9" s="8" customFormat="1">
      <c r="C35" s="9" t="s">
        <v>25</v>
      </c>
      <c r="D35" s="7">
        <f>ポイント_財務諸表!E24</f>
        <v>3058</v>
      </c>
      <c r="E35" s="7">
        <f>ポイント_財務諸表!F24</f>
        <v>2983</v>
      </c>
      <c r="F35" s="7">
        <f>ポイント_財務諸表!G24</f>
        <v>2995</v>
      </c>
      <c r="G35" s="7">
        <f>ポイント_財務諸表!H24</f>
        <v>6206</v>
      </c>
      <c r="H35" s="7">
        <f>ポイント_財務諸表!I24</f>
        <v>8677</v>
      </c>
      <c r="I35" s="7">
        <f>ポイント_財務諸表!J24</f>
        <v>9657</v>
      </c>
    </row>
    <row r="36" spans="2:9" s="8" customFormat="1">
      <c r="C36" s="9" t="s">
        <v>26</v>
      </c>
      <c r="D36" s="7">
        <f>ポイント_財務諸表!E33</f>
        <v>156</v>
      </c>
      <c r="E36" s="7">
        <f>ポイント_財務諸表!F33</f>
        <v>390</v>
      </c>
      <c r="F36" s="7">
        <f>ポイント_財務諸表!G33</f>
        <v>448</v>
      </c>
      <c r="G36" s="7">
        <f>ポイント_財務諸表!H33</f>
        <v>561</v>
      </c>
      <c r="H36" s="7">
        <f>ポイント_財務諸表!I33</f>
        <v>783</v>
      </c>
      <c r="I36" s="7">
        <f>ポイント_財務諸表!J33</f>
        <v>645</v>
      </c>
    </row>
    <row r="37" spans="2:9" s="8" customFormat="1">
      <c r="C37" s="9" t="s">
        <v>92</v>
      </c>
      <c r="D37" s="7">
        <f>ポイント_財務諸表!E35</f>
        <v>103</v>
      </c>
      <c r="E37" s="7">
        <f>ポイント_財務諸表!F35</f>
        <v>3145</v>
      </c>
      <c r="F37" s="7">
        <f>ポイント_財務諸表!G35</f>
        <v>2141</v>
      </c>
      <c r="G37" s="7">
        <f>ポイント_財務諸表!H35</f>
        <v>2101</v>
      </c>
      <c r="H37" s="7">
        <f>ポイント_財務諸表!I35</f>
        <v>2215</v>
      </c>
      <c r="I37" s="7">
        <f>ポイント_財務諸表!J35</f>
        <v>2179</v>
      </c>
    </row>
    <row r="38" spans="2:9" s="8" customFormat="1">
      <c r="C38" s="9" t="s">
        <v>126</v>
      </c>
      <c r="D38" s="7">
        <f>ポイント_財務諸表!E36</f>
        <v>6688</v>
      </c>
      <c r="E38" s="7">
        <f>ポイント_財務諸表!F36</f>
        <v>7961</v>
      </c>
      <c r="F38" s="7">
        <f>ポイント_財務諸表!G36</f>
        <v>8976</v>
      </c>
      <c r="G38" s="7">
        <f>ポイント_財務諸表!H36</f>
        <v>9866</v>
      </c>
      <c r="H38" s="7">
        <f>ポイント_財務諸表!I36</f>
        <v>10450</v>
      </c>
      <c r="I38" s="7">
        <f>ポイント_財務諸表!J36</f>
        <v>10995</v>
      </c>
    </row>
    <row r="39" spans="2:9" s="8" customFormat="1">
      <c r="C39" s="9" t="s">
        <v>93</v>
      </c>
      <c r="D39" s="7">
        <f t="shared" ref="D39:I39" si="8">D34-SUM(D35:D38)</f>
        <v>1829</v>
      </c>
      <c r="E39" s="7">
        <f t="shared" si="8"/>
        <v>2338</v>
      </c>
      <c r="F39" s="7">
        <f t="shared" si="8"/>
        <v>2901</v>
      </c>
      <c r="G39" s="7">
        <f t="shared" si="8"/>
        <v>1086</v>
      </c>
      <c r="H39" s="7">
        <f t="shared" si="8"/>
        <v>1385</v>
      </c>
      <c r="I39" s="7">
        <f t="shared" si="8"/>
        <v>1063</v>
      </c>
    </row>
    <row r="40" spans="2:9" s="8" customFormat="1">
      <c r="B40" s="4" t="s">
        <v>29</v>
      </c>
      <c r="C40" s="9"/>
      <c r="D40" s="7"/>
      <c r="E40" s="7"/>
      <c r="F40" s="7"/>
      <c r="G40" s="7"/>
      <c r="H40" s="7"/>
      <c r="I40" s="7"/>
    </row>
    <row r="41" spans="2:9" s="8" customFormat="1" ht="13.5" thickBot="1">
      <c r="B41" s="4" t="s">
        <v>11</v>
      </c>
      <c r="C41" s="12"/>
      <c r="D41" s="10">
        <f>ポイント_財務諸表!E40</f>
        <v>34377</v>
      </c>
      <c r="E41" s="10">
        <f>ポイント_財務諸表!F40</f>
        <v>37712</v>
      </c>
      <c r="F41" s="10">
        <f>ポイント_財務諸表!G40</f>
        <v>45885</v>
      </c>
      <c r="G41" s="10">
        <f>ポイント_財務諸表!H40</f>
        <v>55660</v>
      </c>
      <c r="H41" s="10">
        <f>ポイント_財務諸表!I40</f>
        <v>62089</v>
      </c>
      <c r="I41" s="10">
        <f>ポイント_財務諸表!J40</f>
        <v>62771</v>
      </c>
    </row>
    <row r="42" spans="2:9" s="8" customFormat="1" ht="13.5" thickTop="1">
      <c r="C42" s="12"/>
      <c r="D42" s="7"/>
      <c r="E42" s="7"/>
      <c r="F42" s="7"/>
      <c r="G42" s="7"/>
      <c r="H42" s="7"/>
      <c r="I42" s="7"/>
    </row>
    <row r="43" spans="2:9" s="8" customFormat="1">
      <c r="B43" s="4" t="s">
        <v>12</v>
      </c>
      <c r="C43" s="12"/>
      <c r="D43" s="20">
        <f>ポイント_財務諸表!E45</f>
        <v>14485</v>
      </c>
      <c r="E43" s="20">
        <f>ポイント_財務諸表!F45</f>
        <v>14946</v>
      </c>
      <c r="F43" s="20">
        <f>ポイント_財務諸表!G45</f>
        <v>19173</v>
      </c>
      <c r="G43" s="20">
        <f>ポイント_財務諸表!H45</f>
        <v>21478</v>
      </c>
      <c r="H43" s="20">
        <f>ポイント_財務諸表!I45</f>
        <v>23877</v>
      </c>
      <c r="I43" s="20">
        <f>ポイント_財務諸表!J45</f>
        <v>21452</v>
      </c>
    </row>
    <row r="44" spans="2:9" s="8" customFormat="1">
      <c r="C44" s="9" t="s">
        <v>52</v>
      </c>
      <c r="D44" s="7">
        <f>ポイント_財務諸表!E46</f>
        <v>7381</v>
      </c>
      <c r="E44" s="7">
        <f>ポイント_財務諸表!F46</f>
        <v>8960</v>
      </c>
      <c r="F44" s="7">
        <f>ポイント_財務諸表!G46</f>
        <v>10363</v>
      </c>
      <c r="G44" s="7">
        <f>ポイント_財務諸表!H46</f>
        <v>11945</v>
      </c>
      <c r="H44" s="7">
        <f>ポイント_財務諸表!I46</f>
        <v>14792</v>
      </c>
      <c r="I44" s="7">
        <f>ポイント_財務諸表!J46</f>
        <v>13911</v>
      </c>
    </row>
    <row r="45" spans="2:9" s="8" customFormat="1">
      <c r="C45" s="9" t="s">
        <v>15</v>
      </c>
      <c r="D45" s="7">
        <f>ポイント_財務諸表!E48</f>
        <v>55</v>
      </c>
      <c r="E45" s="7">
        <f>ポイント_財務諸表!F48</f>
        <v>24</v>
      </c>
      <c r="F45" s="7">
        <f>ポイント_財務諸表!G48</f>
        <v>3</v>
      </c>
      <c r="G45" s="7">
        <f>ポイント_財務諸表!H48</f>
        <v>0</v>
      </c>
      <c r="H45" s="7">
        <f>ポイント_財務諸表!I48</f>
        <v>0</v>
      </c>
      <c r="I45" s="7">
        <f>ポイント_財務諸表!J48</f>
        <v>0</v>
      </c>
    </row>
    <row r="46" spans="2:9" s="8" customFormat="1">
      <c r="C46" s="9" t="s">
        <v>60</v>
      </c>
      <c r="D46" s="7">
        <f>ポイント_財務諸表!E47</f>
        <v>500</v>
      </c>
      <c r="E46" s="7">
        <f>ポイント_財務諸表!F47</f>
        <v>0</v>
      </c>
      <c r="F46" s="7">
        <f>ポイント_財務諸表!G47</f>
        <v>0</v>
      </c>
      <c r="G46" s="7">
        <f>ポイント_財務諸表!H47</f>
        <v>0</v>
      </c>
      <c r="H46" s="7">
        <f>ポイント_財務諸表!I47</f>
        <v>0</v>
      </c>
      <c r="I46" s="7">
        <f>ポイント_財務諸表!J47</f>
        <v>0</v>
      </c>
    </row>
    <row r="47" spans="2:9" s="8" customFormat="1">
      <c r="C47" s="9" t="s">
        <v>23</v>
      </c>
      <c r="D47" s="7">
        <f t="shared" ref="D47:I47" si="9">D43-SUM(D44:D46)</f>
        <v>6549</v>
      </c>
      <c r="E47" s="7">
        <f t="shared" si="9"/>
        <v>5962</v>
      </c>
      <c r="F47" s="7">
        <f t="shared" si="9"/>
        <v>8807</v>
      </c>
      <c r="G47" s="7">
        <f t="shared" si="9"/>
        <v>9533</v>
      </c>
      <c r="H47" s="7">
        <f t="shared" si="9"/>
        <v>9085</v>
      </c>
      <c r="I47" s="7">
        <f t="shared" si="9"/>
        <v>7541</v>
      </c>
    </row>
    <row r="48" spans="2:9" s="8" customFormat="1">
      <c r="B48" s="4" t="s">
        <v>13</v>
      </c>
      <c r="C48" s="12"/>
      <c r="D48" s="20">
        <f>ポイント_財務諸表!E53</f>
        <v>345</v>
      </c>
      <c r="E48" s="20">
        <f>ポイント_財務諸表!F53</f>
        <v>417</v>
      </c>
      <c r="F48" s="20">
        <f>ポイント_財務諸表!G53</f>
        <v>146</v>
      </c>
      <c r="G48" s="20">
        <f>ポイント_財務諸表!H53</f>
        <v>484</v>
      </c>
      <c r="H48" s="20">
        <f>ポイント_財務諸表!I53</f>
        <v>881</v>
      </c>
      <c r="I48" s="20">
        <f>ポイント_財務諸表!J53</f>
        <v>126</v>
      </c>
    </row>
    <row r="49" spans="2:11" s="8" customFormat="1">
      <c r="B49" s="4"/>
      <c r="C49" s="9" t="s">
        <v>36</v>
      </c>
      <c r="D49" s="16">
        <f>ポイント_財務諸表!E54</f>
        <v>28</v>
      </c>
      <c r="E49" s="16">
        <f>ポイント_財務諸表!F54</f>
        <v>3</v>
      </c>
      <c r="F49" s="16">
        <f>ポイント_財務諸表!G54</f>
        <v>0</v>
      </c>
      <c r="G49" s="16">
        <f>ポイント_財務諸表!H54</f>
        <v>0</v>
      </c>
      <c r="H49" s="16">
        <f>ポイント_財務諸表!I54</f>
        <v>0</v>
      </c>
      <c r="I49" s="16">
        <f>ポイント_財務諸表!J54</f>
        <v>0</v>
      </c>
    </row>
    <row r="50" spans="2:11" s="8" customFormat="1">
      <c r="C50" s="9" t="s">
        <v>34</v>
      </c>
      <c r="D50" s="7">
        <f t="shared" ref="D50:I50" si="10">D48-D49</f>
        <v>317</v>
      </c>
      <c r="E50" s="7">
        <f t="shared" si="10"/>
        <v>414</v>
      </c>
      <c r="F50" s="7">
        <f t="shared" si="10"/>
        <v>146</v>
      </c>
      <c r="G50" s="7">
        <f t="shared" si="10"/>
        <v>484</v>
      </c>
      <c r="H50" s="7">
        <f t="shared" si="10"/>
        <v>881</v>
      </c>
      <c r="I50" s="7">
        <f t="shared" si="10"/>
        <v>126</v>
      </c>
    </row>
    <row r="51" spans="2:11" s="8" customFormat="1">
      <c r="B51" s="4" t="s">
        <v>21</v>
      </c>
      <c r="C51" s="12"/>
      <c r="D51" s="20">
        <f>ポイント_財務諸表!E59</f>
        <v>19547</v>
      </c>
      <c r="E51" s="20">
        <f>ポイント_財務諸表!F59</f>
        <v>22349</v>
      </c>
      <c r="F51" s="20">
        <f>ポイント_財務諸表!G59</f>
        <v>26565</v>
      </c>
      <c r="G51" s="20">
        <f>ポイント_財務諸表!H59</f>
        <v>33698</v>
      </c>
      <c r="H51" s="20">
        <f>ポイント_財務諸表!I59</f>
        <v>37330</v>
      </c>
      <c r="I51" s="20">
        <f>ポイント_財務諸表!J59</f>
        <v>41191</v>
      </c>
    </row>
    <row r="52" spans="2:11" s="8" customFormat="1">
      <c r="C52" s="9" t="s">
        <v>14</v>
      </c>
      <c r="D52" s="7">
        <f>ポイント_財務諸表!E60</f>
        <v>2660</v>
      </c>
      <c r="E52" s="7">
        <f>ポイント_財務諸表!F60</f>
        <v>2660</v>
      </c>
      <c r="F52" s="7">
        <f>ポイント_財務諸表!G60</f>
        <v>2660</v>
      </c>
      <c r="G52" s="7">
        <f>ポイント_財務諸表!H60</f>
        <v>2660</v>
      </c>
      <c r="H52" s="7">
        <f>ポイント_財務諸表!I60</f>
        <v>2660</v>
      </c>
      <c r="I52" s="7">
        <f>ポイント_財務諸表!J60</f>
        <v>2660</v>
      </c>
      <c r="J52" s="7">
        <f>ポイント_財務諸表!K60</f>
        <v>0</v>
      </c>
    </row>
    <row r="53" spans="2:11" s="8" customFormat="1">
      <c r="C53" s="9" t="s">
        <v>19</v>
      </c>
      <c r="D53" s="7">
        <f>ポイント_財務諸表!E61</f>
        <v>2517</v>
      </c>
      <c r="E53" s="7">
        <f>ポイント_財務諸表!F61</f>
        <v>2517</v>
      </c>
      <c r="F53" s="7">
        <f>ポイント_財務諸表!G61</f>
        <v>2517</v>
      </c>
      <c r="G53" s="7">
        <f>ポイント_財務諸表!H61</f>
        <v>2517</v>
      </c>
      <c r="H53" s="7">
        <f>ポイント_財務諸表!I61</f>
        <v>2517</v>
      </c>
      <c r="I53" s="7">
        <f>ポイント_財務諸表!J61</f>
        <v>2517</v>
      </c>
      <c r="J53" s="7">
        <f>ポイント_財務諸表!K61</f>
        <v>0</v>
      </c>
    </row>
    <row r="54" spans="2:11" s="8" customFormat="1">
      <c r="C54" s="9" t="s">
        <v>20</v>
      </c>
      <c r="D54" s="7">
        <f>ポイント_財務諸表!E62</f>
        <v>18746</v>
      </c>
      <c r="E54" s="7">
        <f>ポイント_財務諸表!F62</f>
        <v>24342</v>
      </c>
      <c r="F54" s="7">
        <f>ポイント_財務諸表!G62</f>
        <v>30203</v>
      </c>
      <c r="G54" s="7">
        <f>ポイント_財務諸表!H62</f>
        <v>37044</v>
      </c>
      <c r="H54" s="7">
        <f>ポイント_財務諸表!I62</f>
        <v>34201</v>
      </c>
      <c r="I54" s="7">
        <f>ポイント_財務諸表!J62</f>
        <v>38139</v>
      </c>
      <c r="J54" s="7">
        <f>ポイント_財務諸表!K62</f>
        <v>0</v>
      </c>
      <c r="K54" s="14"/>
    </row>
    <row r="55" spans="2:11" s="8" customFormat="1">
      <c r="C55" s="9" t="s">
        <v>59</v>
      </c>
      <c r="D55" s="34">
        <f>ポイント_財務諸表!E63</f>
        <v>-4437</v>
      </c>
      <c r="E55" s="34">
        <f>ポイント_財務諸表!F63</f>
        <v>-6677</v>
      </c>
      <c r="F55" s="34">
        <f>ポイント_財務諸表!G63</f>
        <v>-8677</v>
      </c>
      <c r="G55" s="34">
        <f>ポイント_財務諸表!H63</f>
        <v>-8677</v>
      </c>
      <c r="H55" s="34">
        <f>ポイント_財務諸表!I63</f>
        <v>-2241</v>
      </c>
      <c r="I55" s="34">
        <f>ポイント_財務諸表!J63</f>
        <v>-2241</v>
      </c>
      <c r="J55" s="34">
        <f>ポイント_財務諸表!K63</f>
        <v>0</v>
      </c>
      <c r="K55" s="14"/>
    </row>
    <row r="56" spans="2:11" s="8" customFormat="1">
      <c r="C56" s="9" t="s">
        <v>58</v>
      </c>
      <c r="D56" s="34">
        <f>ポイント_財務諸表!E64</f>
        <v>29</v>
      </c>
      <c r="E56" s="34">
        <f>ポイント_財務諸表!F64</f>
        <v>-532</v>
      </c>
      <c r="F56" s="34">
        <f>ポイント_財務諸表!G64</f>
        <v>-193</v>
      </c>
      <c r="G56" s="34">
        <f>ポイント_財務諸表!H64</f>
        <v>55</v>
      </c>
      <c r="H56" s="34">
        <f>ポイント_財務諸表!I64</f>
        <v>121</v>
      </c>
      <c r="I56" s="34">
        <f>ポイント_財務諸表!J64</f>
        <v>99</v>
      </c>
      <c r="J56" s="34">
        <f>ポイント_財務諸表!K64</f>
        <v>0</v>
      </c>
      <c r="K56" s="14"/>
    </row>
    <row r="57" spans="2:11" s="8" customFormat="1">
      <c r="C57" s="9" t="s">
        <v>62</v>
      </c>
      <c r="D57" s="34">
        <f>ポイント_財務諸表!E65</f>
        <v>0</v>
      </c>
      <c r="E57" s="34">
        <f>ポイント_財務諸表!F65</f>
        <v>0</v>
      </c>
      <c r="F57" s="34">
        <f>ポイント_財務諸表!G65</f>
        <v>0</v>
      </c>
      <c r="G57" s="34">
        <f>ポイント_財務諸表!H65</f>
        <v>0</v>
      </c>
      <c r="H57" s="34">
        <f>ポイント_財務諸表!I65</f>
        <v>0</v>
      </c>
      <c r="I57" s="34">
        <f>ポイント_財務諸表!J65</f>
        <v>2</v>
      </c>
      <c r="J57" s="34">
        <f>ポイント_財務諸表!K65</f>
        <v>0</v>
      </c>
      <c r="K57" s="14"/>
    </row>
    <row r="58" spans="2:11" s="8" customFormat="1">
      <c r="C58" s="9" t="s">
        <v>112</v>
      </c>
      <c r="D58" s="34">
        <f>ポイント_財務諸表!E66</f>
        <v>5</v>
      </c>
      <c r="E58" s="34">
        <f>ポイント_財務諸表!F66</f>
        <v>-5</v>
      </c>
      <c r="F58" s="34">
        <f>ポイント_財務諸表!G66</f>
        <v>-83</v>
      </c>
      <c r="G58" s="34">
        <f>ポイント_財務諸表!H66</f>
        <v>-79</v>
      </c>
      <c r="H58" s="34">
        <f>ポイント_財務諸表!I66</f>
        <v>-150</v>
      </c>
      <c r="I58" s="34">
        <f>ポイント_財務諸表!J66</f>
        <v>-209</v>
      </c>
      <c r="J58" s="34">
        <f>ポイント_財務諸表!K66</f>
        <v>0</v>
      </c>
      <c r="K58" s="14"/>
    </row>
    <row r="59" spans="2:11" s="8" customFormat="1">
      <c r="C59" s="9" t="s">
        <v>113</v>
      </c>
      <c r="D59" s="34">
        <f>ポイント_財務諸表!E67</f>
        <v>25</v>
      </c>
      <c r="E59" s="34">
        <f>ポイント_財務諸表!F67</f>
        <v>44</v>
      </c>
      <c r="F59" s="34">
        <f>ポイント_財務諸表!G67</f>
        <v>66</v>
      </c>
      <c r="G59" s="34">
        <f>ポイント_財務諸表!H67</f>
        <v>24</v>
      </c>
      <c r="H59" s="34">
        <f>ポイント_財務諸表!I67</f>
        <v>46</v>
      </c>
      <c r="I59" s="34">
        <f>ポイント_財務諸表!J67</f>
        <v>0</v>
      </c>
      <c r="J59" s="34">
        <f>ポイント_財務諸表!K67</f>
        <v>0</v>
      </c>
      <c r="K59" s="14"/>
    </row>
    <row r="60" spans="2:11" s="8" customFormat="1">
      <c r="C60" s="9" t="s">
        <v>114</v>
      </c>
      <c r="D60" s="34">
        <f>ポイント_財務諸表!E68</f>
        <v>0</v>
      </c>
      <c r="E60" s="34">
        <f>ポイント_財務諸表!F68</f>
        <v>0</v>
      </c>
      <c r="F60" s="34">
        <f>ポイント_財務諸表!G68</f>
        <v>71</v>
      </c>
      <c r="G60" s="34">
        <f>ポイント_財務諸表!H68</f>
        <v>152</v>
      </c>
      <c r="H60" s="34">
        <f>ポイント_財務諸表!I68</f>
        <v>174</v>
      </c>
      <c r="I60" s="34">
        <f>ポイント_財務諸表!J68</f>
        <v>221</v>
      </c>
      <c r="J60" s="34">
        <f>ポイント_財務諸表!K68</f>
        <v>0</v>
      </c>
      <c r="K60" s="14"/>
    </row>
    <row r="61" spans="2:11" s="8" customFormat="1" ht="13.5" thickBot="1">
      <c r="B61" s="4" t="s">
        <v>22</v>
      </c>
      <c r="C61" s="12"/>
      <c r="D61" s="10">
        <f>ポイント_財務諸表!E69</f>
        <v>34377</v>
      </c>
      <c r="E61" s="10">
        <f>ポイント_財務諸表!F69</f>
        <v>37712</v>
      </c>
      <c r="F61" s="10">
        <f>ポイント_財務諸表!G69</f>
        <v>45885</v>
      </c>
      <c r="G61" s="10">
        <f>ポイント_財務諸表!H69</f>
        <v>55660</v>
      </c>
      <c r="H61" s="10">
        <f>ポイント_財務諸表!I69</f>
        <v>62089</v>
      </c>
      <c r="I61" s="10">
        <f>ポイント_財務諸表!J69</f>
        <v>62771</v>
      </c>
    </row>
    <row r="62" spans="2:11" s="8" customFormat="1" ht="13.5" thickTop="1">
      <c r="C62" s="5" t="s">
        <v>89</v>
      </c>
      <c r="D62" s="7">
        <f t="shared" ref="D62:I62" si="11">IF(D41-D61&lt;1,0,"不一致")</f>
        <v>0</v>
      </c>
      <c r="E62" s="7">
        <f t="shared" si="11"/>
        <v>0</v>
      </c>
      <c r="F62" s="7">
        <f t="shared" si="11"/>
        <v>0</v>
      </c>
      <c r="G62" s="7">
        <f t="shared" si="11"/>
        <v>0</v>
      </c>
      <c r="H62" s="7">
        <f t="shared" si="11"/>
        <v>0</v>
      </c>
      <c r="I62" s="7">
        <f t="shared" si="11"/>
        <v>0</v>
      </c>
    </row>
    <row r="63" spans="2:11" s="8" customFormat="1">
      <c r="C63" s="5"/>
      <c r="D63" s="7"/>
      <c r="E63" s="7"/>
      <c r="F63" s="7"/>
      <c r="G63" s="7"/>
      <c r="H63" s="7"/>
      <c r="I63" s="7"/>
    </row>
    <row r="65" spans="3:9">
      <c r="C65" s="9" t="s">
        <v>140</v>
      </c>
      <c r="D65" s="58"/>
      <c r="E65" s="59">
        <f>D31/(E6/12)</f>
        <v>0.41157138799853937</v>
      </c>
      <c r="F65" s="59">
        <f>E31/(F6/12)</f>
        <v>0.38599850066316821</v>
      </c>
      <c r="G65" s="59">
        <f>F31/(G6/12)</f>
        <v>0.41361942590393513</v>
      </c>
      <c r="H65" s="59">
        <f>G31/(H6/12)</f>
        <v>0.45510090374245704</v>
      </c>
      <c r="I65" s="59">
        <f>H31/(I6/12)</f>
        <v>0.46682542717585918</v>
      </c>
    </row>
    <row r="66" spans="3:9">
      <c r="C66" s="9" t="s">
        <v>141</v>
      </c>
      <c r="D66" s="58"/>
      <c r="E66" s="59">
        <f>D32/(E6/12)</f>
        <v>0.32717977847202501</v>
      </c>
      <c r="F66" s="59">
        <f>E32/(F6/12)</f>
        <v>0.48384752897756761</v>
      </c>
      <c r="G66" s="59">
        <f>F32/(G6/12)</f>
        <v>0.45145571434421194</v>
      </c>
      <c r="H66" s="59">
        <f>G32/(H6/12)</f>
        <v>0.41498493762571653</v>
      </c>
      <c r="I66" s="59">
        <f>H32/(I6/12)</f>
        <v>0.67583305810982286</v>
      </c>
    </row>
    <row r="67" spans="3:9">
      <c r="C67" s="9" t="s">
        <v>142</v>
      </c>
      <c r="D67" s="58"/>
      <c r="E67" s="59">
        <f>D44/(E6/12)</f>
        <v>1.1978739806061589</v>
      </c>
      <c r="F67" s="59">
        <f>E44/(F6/12)</f>
        <v>1.2400668934894181</v>
      </c>
      <c r="G67" s="59">
        <f>F44/(G6/12)</f>
        <v>1.2730436919045085</v>
      </c>
      <c r="H67" s="59">
        <f>G44/(H6/12)</f>
        <v>1.3536305515945342</v>
      </c>
      <c r="I67" s="59">
        <f>H44/(I6/12)</f>
        <v>1.5427349684506946</v>
      </c>
    </row>
  </sheetData>
  <mergeCells count="1">
    <mergeCell ref="A1:K1"/>
  </mergeCells>
  <phoneticPr fontId="3"/>
  <printOptions horizontalCentered="1"/>
  <pageMargins left="0.78740157480314965" right="0.78740157480314965" top="0.98425196850393704" bottom="0.98425196850393704" header="0.51181102362204722" footer="0.51181102362204722"/>
  <pageSetup paperSize="9" scale="78" fitToHeight="3" orientation="landscape" horizontalDpi="4294967293" verticalDpi="0" r:id="rId1"/>
  <headerFooter alignWithMargins="0">
    <oddHeader>&amp;L&amp;"ＭＳ Ｐ明朝,標準"&amp;F&amp;C&amp;"ＭＳ Ｐ明朝,標準"&amp;A</oddHeader>
    <oddFooter>&amp;R&amp;P/&amp;N</oddFooter>
  </headerFooter>
  <rowBreaks count="1" manualBreakCount="1">
    <brk id="22" max="10" man="1"/>
  </rowBreaks>
</worksheet>
</file>

<file path=xl/worksheets/sheet15.xml><?xml version="1.0" encoding="utf-8"?>
<worksheet xmlns="http://schemas.openxmlformats.org/spreadsheetml/2006/main" xmlns:r="http://schemas.openxmlformats.org/officeDocument/2006/relationships">
  <dimension ref="A1:K75"/>
  <sheetViews>
    <sheetView showGridLines="0" zoomScaleNormal="100" zoomScaleSheetLayoutView="100" workbookViewId="0">
      <selection activeCell="A2" sqref="A2"/>
    </sheetView>
  </sheetViews>
  <sheetFormatPr defaultColWidth="12" defaultRowHeight="12.75"/>
  <cols>
    <col min="1" max="1" width="9.33203125" style="8" customWidth="1"/>
    <col min="2" max="3" width="3" style="8" customWidth="1"/>
    <col min="4" max="4" width="33.5" style="12" customWidth="1"/>
    <col min="5" max="8" width="12.83203125" style="12" customWidth="1"/>
    <col min="9" max="10" width="12.83203125" style="8" customWidth="1"/>
    <col min="11" max="11" width="1.5" style="8" customWidth="1"/>
    <col min="12" max="16384" width="12" style="8"/>
  </cols>
  <sheetData>
    <row r="1" spans="1:11" ht="30" customHeight="1">
      <c r="A1" s="63" t="s">
        <v>162</v>
      </c>
      <c r="B1" s="64"/>
      <c r="C1" s="64"/>
      <c r="D1" s="64"/>
      <c r="E1" s="64"/>
      <c r="F1" s="64"/>
      <c r="G1" s="64"/>
      <c r="H1" s="64"/>
      <c r="I1" s="64"/>
      <c r="J1" s="64"/>
    </row>
    <row r="3" spans="1:11">
      <c r="A3" s="4" t="s">
        <v>139</v>
      </c>
      <c r="J3" s="5" t="s">
        <v>18</v>
      </c>
    </row>
    <row r="4" spans="1:11">
      <c r="E4" s="6" t="s">
        <v>8</v>
      </c>
      <c r="F4" s="6" t="s">
        <v>8</v>
      </c>
      <c r="G4" s="6" t="s">
        <v>8</v>
      </c>
      <c r="H4" s="6" t="s">
        <v>8</v>
      </c>
      <c r="I4" s="6" t="s">
        <v>8</v>
      </c>
      <c r="J4" s="6" t="s">
        <v>8</v>
      </c>
    </row>
    <row r="5" spans="1:11" ht="15">
      <c r="E5" s="21">
        <v>39114</v>
      </c>
      <c r="F5" s="21">
        <v>39479</v>
      </c>
      <c r="G5" s="21">
        <v>39845</v>
      </c>
      <c r="H5" s="21">
        <v>40210</v>
      </c>
      <c r="I5" s="21">
        <v>40575</v>
      </c>
      <c r="J5" s="21">
        <v>40940</v>
      </c>
    </row>
    <row r="6" spans="1:11">
      <c r="B6" s="4" t="s">
        <v>4</v>
      </c>
      <c r="C6" s="4"/>
      <c r="D6" s="13"/>
      <c r="E6" s="7">
        <v>61650</v>
      </c>
      <c r="F6" s="7">
        <v>73941</v>
      </c>
      <c r="G6" s="7">
        <v>86705</v>
      </c>
      <c r="H6" s="7">
        <v>97684</v>
      </c>
      <c r="I6" s="7">
        <v>105893</v>
      </c>
      <c r="J6" s="7">
        <v>115058</v>
      </c>
    </row>
    <row r="7" spans="1:11" ht="12.75" customHeight="1">
      <c r="B7" s="4" t="s">
        <v>1</v>
      </c>
      <c r="C7" s="4"/>
      <c r="E7" s="7">
        <v>24483</v>
      </c>
      <c r="F7" s="7">
        <v>29244</v>
      </c>
      <c r="G7" s="7">
        <v>34231</v>
      </c>
      <c r="H7" s="7">
        <v>38570</v>
      </c>
      <c r="I7" s="7">
        <v>42533</v>
      </c>
      <c r="J7" s="7">
        <v>47510</v>
      </c>
    </row>
    <row r="8" spans="1:11">
      <c r="B8" s="4" t="s">
        <v>2</v>
      </c>
      <c r="C8" s="4"/>
      <c r="E8" s="47">
        <v>37167</v>
      </c>
      <c r="F8" s="47">
        <v>44696</v>
      </c>
      <c r="G8" s="47">
        <v>52473</v>
      </c>
      <c r="H8" s="47">
        <v>59113</v>
      </c>
      <c r="I8" s="47">
        <v>63360</v>
      </c>
      <c r="J8" s="47">
        <v>67547</v>
      </c>
    </row>
    <row r="9" spans="1:11">
      <c r="B9" s="4" t="s">
        <v>7</v>
      </c>
      <c r="C9" s="4"/>
      <c r="E9" s="7">
        <v>24880</v>
      </c>
      <c r="F9" s="7">
        <v>31736</v>
      </c>
      <c r="G9" s="7">
        <v>36700</v>
      </c>
      <c r="H9" s="7">
        <v>42203</v>
      </c>
      <c r="I9" s="7">
        <v>48030</v>
      </c>
      <c r="J9" s="7">
        <v>55185</v>
      </c>
    </row>
    <row r="10" spans="1:11">
      <c r="B10" s="4" t="s">
        <v>3</v>
      </c>
      <c r="C10" s="4"/>
      <c r="E10" s="47">
        <v>12287</v>
      </c>
      <c r="F10" s="47">
        <v>12960</v>
      </c>
      <c r="G10" s="47">
        <v>15772</v>
      </c>
      <c r="H10" s="47">
        <v>16910</v>
      </c>
      <c r="I10" s="47">
        <v>15329</v>
      </c>
      <c r="J10" s="47">
        <v>12361</v>
      </c>
      <c r="K10" s="11"/>
    </row>
    <row r="11" spans="1:11">
      <c r="E11" s="32"/>
      <c r="F11" s="32"/>
      <c r="G11" s="32"/>
      <c r="H11" s="32"/>
      <c r="I11" s="32"/>
      <c r="J11" s="32"/>
    </row>
    <row r="12" spans="1:11">
      <c r="A12" s="4" t="s">
        <v>96</v>
      </c>
      <c r="J12" s="5" t="s">
        <v>18</v>
      </c>
    </row>
    <row r="13" spans="1:11">
      <c r="A13" s="4"/>
      <c r="E13" s="6" t="s">
        <v>8</v>
      </c>
      <c r="F13" s="6" t="s">
        <v>8</v>
      </c>
      <c r="G13" s="6" t="s">
        <v>8</v>
      </c>
      <c r="H13" s="6" t="s">
        <v>8</v>
      </c>
      <c r="I13" s="6" t="s">
        <v>8</v>
      </c>
      <c r="J13" s="6" t="s">
        <v>8</v>
      </c>
    </row>
    <row r="14" spans="1:11" ht="15">
      <c r="A14" s="4"/>
      <c r="E14" s="21">
        <v>39114</v>
      </c>
      <c r="F14" s="21">
        <v>39479</v>
      </c>
      <c r="G14" s="21">
        <v>39845</v>
      </c>
      <c r="H14" s="21">
        <v>40210</v>
      </c>
      <c r="I14" s="21">
        <v>40575</v>
      </c>
      <c r="J14" s="21">
        <v>40940</v>
      </c>
    </row>
    <row r="15" spans="1:11">
      <c r="B15" s="4" t="s">
        <v>9</v>
      </c>
      <c r="C15" s="4"/>
      <c r="E15" s="20">
        <v>22543</v>
      </c>
      <c r="F15" s="20">
        <v>20895</v>
      </c>
      <c r="G15" s="20">
        <v>28424</v>
      </c>
      <c r="H15" s="20">
        <v>35839</v>
      </c>
      <c r="I15" s="20">
        <v>38579</v>
      </c>
      <c r="J15" s="20">
        <v>38231</v>
      </c>
    </row>
    <row r="16" spans="1:11">
      <c r="D16" s="9" t="s">
        <v>38</v>
      </c>
      <c r="E16" s="7">
        <v>17013</v>
      </c>
      <c r="F16" s="7">
        <v>13856</v>
      </c>
      <c r="G16" s="7">
        <v>15814</v>
      </c>
      <c r="H16" s="7">
        <v>15213</v>
      </c>
      <c r="I16" s="7">
        <v>13164</v>
      </c>
      <c r="J16" s="7">
        <v>11821</v>
      </c>
    </row>
    <row r="17" spans="2:10">
      <c r="D17" s="9" t="s">
        <v>115</v>
      </c>
      <c r="E17" s="7">
        <v>2536</v>
      </c>
      <c r="F17" s="7">
        <v>2789</v>
      </c>
      <c r="G17" s="7">
        <v>3367</v>
      </c>
      <c r="H17" s="7">
        <v>4016</v>
      </c>
      <c r="I17" s="7">
        <v>4476</v>
      </c>
      <c r="J17" s="7">
        <v>4610</v>
      </c>
    </row>
    <row r="18" spans="2:10">
      <c r="D18" s="9" t="s">
        <v>108</v>
      </c>
      <c r="E18" s="7"/>
      <c r="F18" s="7"/>
      <c r="G18" s="7">
        <v>4496</v>
      </c>
      <c r="H18" s="7">
        <v>11497</v>
      </c>
      <c r="I18" s="7">
        <v>12997</v>
      </c>
      <c r="J18" s="7">
        <v>13498</v>
      </c>
    </row>
    <row r="19" spans="2:10">
      <c r="D19" s="9" t="s">
        <v>24</v>
      </c>
      <c r="E19" s="7">
        <v>2016</v>
      </c>
      <c r="F19" s="7">
        <v>3496</v>
      </c>
      <c r="G19" s="7">
        <v>3675</v>
      </c>
      <c r="H19" s="7">
        <v>3662</v>
      </c>
      <c r="I19" s="7">
        <v>6480</v>
      </c>
      <c r="J19" s="7">
        <v>6809</v>
      </c>
    </row>
    <row r="20" spans="2:10">
      <c r="D20" s="9" t="s">
        <v>41</v>
      </c>
      <c r="E20" s="7">
        <v>816</v>
      </c>
      <c r="F20" s="7">
        <v>584</v>
      </c>
      <c r="G20" s="7">
        <v>832</v>
      </c>
      <c r="H20" s="7">
        <v>1029</v>
      </c>
      <c r="I20" s="7">
        <v>949</v>
      </c>
      <c r="J20" s="7">
        <v>933</v>
      </c>
    </row>
    <row r="21" spans="2:10">
      <c r="D21" s="9" t="s">
        <v>42</v>
      </c>
      <c r="E21" s="7">
        <v>205</v>
      </c>
      <c r="F21" s="7">
        <v>214</v>
      </c>
      <c r="G21" s="7">
        <v>274</v>
      </c>
      <c r="H21" s="7">
        <v>475</v>
      </c>
      <c r="I21" s="7">
        <v>547</v>
      </c>
      <c r="J21" s="7">
        <v>596</v>
      </c>
    </row>
    <row r="22" spans="2:10">
      <c r="D22" s="9" t="s">
        <v>43</v>
      </c>
      <c r="E22" s="34">
        <v>-46</v>
      </c>
      <c r="F22" s="34">
        <v>-45</v>
      </c>
      <c r="G22" s="34">
        <v>-36</v>
      </c>
      <c r="H22" s="34">
        <v>-56</v>
      </c>
      <c r="I22" s="34">
        <v>-37</v>
      </c>
      <c r="J22" s="34">
        <v>-38</v>
      </c>
    </row>
    <row r="23" spans="2:10">
      <c r="B23" s="4" t="s">
        <v>10</v>
      </c>
      <c r="C23" s="4"/>
      <c r="E23" s="20">
        <v>11834</v>
      </c>
      <c r="F23" s="20">
        <v>16817</v>
      </c>
      <c r="G23" s="20">
        <v>17461</v>
      </c>
      <c r="H23" s="20">
        <v>19820</v>
      </c>
      <c r="I23" s="20">
        <v>23510</v>
      </c>
      <c r="J23" s="20">
        <v>24539</v>
      </c>
    </row>
    <row r="24" spans="2:10">
      <c r="C24" s="25" t="s">
        <v>25</v>
      </c>
      <c r="E24" s="17">
        <v>3058</v>
      </c>
      <c r="F24" s="17">
        <v>2983</v>
      </c>
      <c r="G24" s="17">
        <v>2995</v>
      </c>
      <c r="H24" s="17">
        <v>6206</v>
      </c>
      <c r="I24" s="17">
        <v>8677</v>
      </c>
      <c r="J24" s="17">
        <v>9657</v>
      </c>
    </row>
    <row r="25" spans="2:10">
      <c r="D25" s="9" t="s">
        <v>44</v>
      </c>
      <c r="E25" s="7">
        <v>1276</v>
      </c>
      <c r="F25" s="7">
        <v>1383</v>
      </c>
      <c r="G25" s="7">
        <v>1534</v>
      </c>
      <c r="H25" s="7">
        <v>1800</v>
      </c>
      <c r="I25" s="7">
        <v>2917</v>
      </c>
      <c r="J25" s="7">
        <v>2703</v>
      </c>
    </row>
    <row r="26" spans="2:10">
      <c r="D26" s="9" t="s">
        <v>45</v>
      </c>
      <c r="E26" s="34">
        <v>-268</v>
      </c>
      <c r="F26" s="34">
        <v>-369</v>
      </c>
      <c r="G26" s="34">
        <v>-454</v>
      </c>
      <c r="H26" s="34">
        <v>-621</v>
      </c>
      <c r="I26" s="34">
        <v>-823</v>
      </c>
      <c r="J26" s="34">
        <v>-895</v>
      </c>
    </row>
    <row r="27" spans="2:10">
      <c r="D27" s="9" t="s">
        <v>109</v>
      </c>
      <c r="E27" s="7"/>
      <c r="F27" s="7"/>
      <c r="G27" s="7"/>
      <c r="H27" s="7">
        <v>2503</v>
      </c>
      <c r="I27" s="7">
        <v>5818</v>
      </c>
      <c r="J27" s="7">
        <v>9586</v>
      </c>
    </row>
    <row r="28" spans="2:10">
      <c r="D28" s="9" t="s">
        <v>45</v>
      </c>
      <c r="E28" s="34"/>
      <c r="F28" s="34"/>
      <c r="G28" s="34"/>
      <c r="H28" s="34">
        <v>-526</v>
      </c>
      <c r="I28" s="34">
        <v>-1886</v>
      </c>
      <c r="J28" s="34">
        <v>-4389</v>
      </c>
    </row>
    <row r="29" spans="2:10">
      <c r="D29" s="9" t="s">
        <v>47</v>
      </c>
      <c r="E29" s="7">
        <v>1733</v>
      </c>
      <c r="F29" s="7">
        <v>1733</v>
      </c>
      <c r="G29" s="7">
        <v>1733</v>
      </c>
      <c r="H29" s="7">
        <v>2353</v>
      </c>
      <c r="I29" s="7">
        <v>2353</v>
      </c>
      <c r="J29" s="7">
        <v>2321</v>
      </c>
    </row>
    <row r="30" spans="2:10">
      <c r="D30" s="9" t="s">
        <v>48</v>
      </c>
      <c r="E30" s="7">
        <v>208</v>
      </c>
      <c r="F30" s="7">
        <v>3</v>
      </c>
      <c r="G30" s="7">
        <v>3</v>
      </c>
      <c r="H30" s="7">
        <v>546</v>
      </c>
      <c r="I30" s="7">
        <v>61</v>
      </c>
      <c r="J30" s="7">
        <v>36</v>
      </c>
    </row>
    <row r="31" spans="2:10">
      <c r="D31" s="9" t="s">
        <v>42</v>
      </c>
      <c r="E31" s="7">
        <v>304</v>
      </c>
      <c r="F31" s="7">
        <v>554</v>
      </c>
      <c r="G31" s="7">
        <v>508</v>
      </c>
      <c r="H31" s="7">
        <v>565</v>
      </c>
      <c r="I31" s="7">
        <v>726</v>
      </c>
      <c r="J31" s="7">
        <v>855</v>
      </c>
    </row>
    <row r="32" spans="2:10">
      <c r="D32" s="9" t="s">
        <v>49</v>
      </c>
      <c r="E32" s="34">
        <v>-195</v>
      </c>
      <c r="F32" s="34">
        <v>-321</v>
      </c>
      <c r="G32" s="34">
        <v>-328</v>
      </c>
      <c r="H32" s="34">
        <v>-413</v>
      </c>
      <c r="I32" s="34">
        <v>-488</v>
      </c>
      <c r="J32" s="34">
        <v>-562</v>
      </c>
    </row>
    <row r="33" spans="1:10">
      <c r="C33" s="4" t="s">
        <v>32</v>
      </c>
      <c r="D33" s="9"/>
      <c r="E33" s="20">
        <v>156</v>
      </c>
      <c r="F33" s="20">
        <v>390</v>
      </c>
      <c r="G33" s="20">
        <v>448</v>
      </c>
      <c r="H33" s="20">
        <v>561</v>
      </c>
      <c r="I33" s="20">
        <v>783</v>
      </c>
      <c r="J33" s="20">
        <v>645</v>
      </c>
    </row>
    <row r="34" spans="1:10">
      <c r="C34" s="4" t="s">
        <v>50</v>
      </c>
      <c r="D34" s="9"/>
      <c r="E34" s="20">
        <v>8619</v>
      </c>
      <c r="F34" s="20">
        <v>13443</v>
      </c>
      <c r="G34" s="20">
        <v>14016</v>
      </c>
      <c r="H34" s="20">
        <v>13052</v>
      </c>
      <c r="I34" s="20">
        <v>14048</v>
      </c>
      <c r="J34" s="20">
        <v>14237</v>
      </c>
    </row>
    <row r="35" spans="1:10">
      <c r="C35" s="4"/>
      <c r="D35" s="9" t="s">
        <v>51</v>
      </c>
      <c r="E35" s="7">
        <v>103</v>
      </c>
      <c r="F35" s="7">
        <v>3145</v>
      </c>
      <c r="G35" s="7">
        <v>2141</v>
      </c>
      <c r="H35" s="7">
        <v>2101</v>
      </c>
      <c r="I35" s="7">
        <v>2215</v>
      </c>
      <c r="J35" s="7">
        <v>2179</v>
      </c>
    </row>
    <row r="36" spans="1:10">
      <c r="C36" s="4"/>
      <c r="D36" s="9" t="s">
        <v>101</v>
      </c>
      <c r="E36" s="7">
        <v>6688</v>
      </c>
      <c r="F36" s="7">
        <v>7961</v>
      </c>
      <c r="G36" s="7">
        <v>8976</v>
      </c>
      <c r="H36" s="7">
        <v>9866</v>
      </c>
      <c r="I36" s="7">
        <v>10450</v>
      </c>
      <c r="J36" s="7">
        <v>10995</v>
      </c>
    </row>
    <row r="37" spans="1:10">
      <c r="C37" s="4"/>
      <c r="D37" s="9" t="s">
        <v>41</v>
      </c>
      <c r="E37" s="7">
        <v>232</v>
      </c>
      <c r="F37" s="7">
        <v>610</v>
      </c>
      <c r="G37" s="7">
        <v>960</v>
      </c>
      <c r="H37" s="7">
        <v>513</v>
      </c>
      <c r="I37" s="7">
        <v>1086</v>
      </c>
      <c r="J37" s="7">
        <v>957</v>
      </c>
    </row>
    <row r="38" spans="1:10">
      <c r="C38" s="4"/>
      <c r="D38" s="9" t="s">
        <v>42</v>
      </c>
      <c r="E38" s="7">
        <v>1860</v>
      </c>
      <c r="F38" s="7">
        <v>1946</v>
      </c>
      <c r="G38" s="7">
        <v>2123</v>
      </c>
      <c r="H38" s="7">
        <v>729</v>
      </c>
      <c r="I38" s="7">
        <v>660</v>
      </c>
      <c r="J38" s="7">
        <v>373</v>
      </c>
    </row>
    <row r="39" spans="1:10">
      <c r="C39" s="4"/>
      <c r="D39" s="9" t="s">
        <v>43</v>
      </c>
      <c r="E39" s="34">
        <v>-265</v>
      </c>
      <c r="F39" s="34">
        <v>-221</v>
      </c>
      <c r="G39" s="34">
        <v>-186</v>
      </c>
      <c r="H39" s="34">
        <v>-158</v>
      </c>
      <c r="I39" s="34">
        <v>-364</v>
      </c>
      <c r="J39" s="34">
        <v>-269</v>
      </c>
    </row>
    <row r="40" spans="1:10" ht="13.5" thickBot="1">
      <c r="B40" s="4" t="s">
        <v>11</v>
      </c>
      <c r="C40" s="4"/>
      <c r="E40" s="10">
        <v>34377</v>
      </c>
      <c r="F40" s="10">
        <v>37712</v>
      </c>
      <c r="G40" s="10">
        <v>45885</v>
      </c>
      <c r="H40" s="10">
        <v>55660</v>
      </c>
      <c r="I40" s="10">
        <v>62089</v>
      </c>
      <c r="J40" s="10">
        <v>62771</v>
      </c>
    </row>
    <row r="41" spans="1:10" ht="13.5" thickTop="1">
      <c r="E41" s="7"/>
      <c r="F41" s="7"/>
      <c r="G41" s="7"/>
      <c r="H41" s="7"/>
      <c r="I41" s="7"/>
      <c r="J41" s="7"/>
    </row>
    <row r="42" spans="1:10">
      <c r="A42" s="4" t="s">
        <v>96</v>
      </c>
      <c r="J42" s="5" t="s">
        <v>18</v>
      </c>
    </row>
    <row r="43" spans="1:10">
      <c r="A43" s="4"/>
      <c r="E43" s="6" t="s">
        <v>8</v>
      </c>
      <c r="F43" s="6" t="s">
        <v>8</v>
      </c>
      <c r="G43" s="6" t="s">
        <v>8</v>
      </c>
      <c r="H43" s="6" t="s">
        <v>8</v>
      </c>
      <c r="I43" s="6" t="s">
        <v>8</v>
      </c>
      <c r="J43" s="6" t="s">
        <v>8</v>
      </c>
    </row>
    <row r="44" spans="1:10" ht="15">
      <c r="A44" s="4"/>
      <c r="E44" s="21">
        <v>39114</v>
      </c>
      <c r="F44" s="21">
        <v>39479</v>
      </c>
      <c r="G44" s="21">
        <v>39845</v>
      </c>
      <c r="H44" s="21">
        <v>40210</v>
      </c>
      <c r="I44" s="21">
        <v>40575</v>
      </c>
      <c r="J44" s="21">
        <v>40940</v>
      </c>
    </row>
    <row r="45" spans="1:10">
      <c r="B45" s="4" t="s">
        <v>12</v>
      </c>
      <c r="C45" s="4"/>
      <c r="E45" s="20">
        <v>14485</v>
      </c>
      <c r="F45" s="20">
        <v>14946</v>
      </c>
      <c r="G45" s="20">
        <v>19173</v>
      </c>
      <c r="H45" s="20">
        <v>21478</v>
      </c>
      <c r="I45" s="20">
        <v>23877</v>
      </c>
      <c r="J45" s="20">
        <v>21452</v>
      </c>
    </row>
    <row r="46" spans="1:10">
      <c r="D46" s="9" t="s">
        <v>110</v>
      </c>
      <c r="E46" s="7">
        <v>7381</v>
      </c>
      <c r="F46" s="7">
        <v>8960</v>
      </c>
      <c r="G46" s="7">
        <v>10363</v>
      </c>
      <c r="H46" s="7">
        <v>11945</v>
      </c>
      <c r="I46" s="7">
        <v>14792</v>
      </c>
      <c r="J46" s="7">
        <v>13911</v>
      </c>
    </row>
    <row r="47" spans="1:10">
      <c r="D47" s="9" t="s">
        <v>74</v>
      </c>
      <c r="E47" s="7">
        <v>500</v>
      </c>
      <c r="F47" s="7"/>
      <c r="G47" s="7"/>
      <c r="H47" s="7"/>
      <c r="I47" s="7"/>
      <c r="J47" s="7"/>
    </row>
    <row r="48" spans="1:10">
      <c r="D48" s="9" t="s">
        <v>35</v>
      </c>
      <c r="E48" s="7">
        <v>55</v>
      </c>
      <c r="F48" s="7">
        <v>24</v>
      </c>
      <c r="G48" s="7">
        <v>3</v>
      </c>
      <c r="H48" s="7"/>
      <c r="I48" s="7"/>
      <c r="J48" s="7"/>
    </row>
    <row r="49" spans="2:11">
      <c r="D49" s="9" t="s">
        <v>103</v>
      </c>
      <c r="E49" s="7">
        <v>2496</v>
      </c>
      <c r="F49" s="7">
        <v>2711</v>
      </c>
      <c r="G49" s="7">
        <v>3698</v>
      </c>
      <c r="H49" s="7">
        <v>4709</v>
      </c>
      <c r="I49" s="7">
        <v>4767</v>
      </c>
      <c r="J49" s="7">
        <v>4549</v>
      </c>
    </row>
    <row r="50" spans="2:11">
      <c r="D50" s="9" t="s">
        <v>53</v>
      </c>
      <c r="E50" s="7">
        <v>3361</v>
      </c>
      <c r="F50" s="7">
        <v>2391</v>
      </c>
      <c r="G50" s="7">
        <v>4139</v>
      </c>
      <c r="H50" s="7">
        <v>3358</v>
      </c>
      <c r="I50" s="7">
        <v>3179</v>
      </c>
      <c r="J50" s="7">
        <v>1729</v>
      </c>
    </row>
    <row r="51" spans="2:11">
      <c r="D51" s="9" t="s">
        <v>54</v>
      </c>
      <c r="E51" s="7">
        <v>610</v>
      </c>
      <c r="F51" s="7">
        <v>746</v>
      </c>
      <c r="G51" s="7">
        <v>830</v>
      </c>
      <c r="H51" s="7">
        <v>1316</v>
      </c>
      <c r="I51" s="7">
        <v>1002</v>
      </c>
      <c r="J51" s="7">
        <v>1115</v>
      </c>
    </row>
    <row r="52" spans="2:11">
      <c r="D52" s="9" t="s">
        <v>17</v>
      </c>
      <c r="E52" s="7">
        <v>80</v>
      </c>
      <c r="F52" s="7">
        <v>111</v>
      </c>
      <c r="G52" s="7">
        <v>138</v>
      </c>
      <c r="H52" s="7">
        <v>147</v>
      </c>
      <c r="I52" s="7">
        <v>134</v>
      </c>
      <c r="J52" s="7">
        <v>145</v>
      </c>
    </row>
    <row r="53" spans="2:11">
      <c r="B53" s="4" t="s">
        <v>13</v>
      </c>
      <c r="C53" s="4"/>
      <c r="E53" s="20">
        <v>345</v>
      </c>
      <c r="F53" s="20">
        <v>417</v>
      </c>
      <c r="G53" s="20">
        <v>146</v>
      </c>
      <c r="H53" s="20">
        <v>484</v>
      </c>
      <c r="I53" s="20">
        <v>881</v>
      </c>
      <c r="J53" s="20">
        <v>126</v>
      </c>
    </row>
    <row r="54" spans="2:11">
      <c r="B54" s="4"/>
      <c r="C54" s="4"/>
      <c r="D54" s="9" t="s">
        <v>36</v>
      </c>
      <c r="E54" s="16">
        <v>28</v>
      </c>
      <c r="F54" s="16">
        <v>3</v>
      </c>
      <c r="G54" s="16"/>
      <c r="H54" s="16"/>
      <c r="I54" s="16"/>
      <c r="J54" s="16"/>
    </row>
    <row r="55" spans="2:11">
      <c r="B55" s="4"/>
      <c r="C55" s="4"/>
      <c r="D55" s="9" t="s">
        <v>54</v>
      </c>
      <c r="E55" s="16">
        <v>55</v>
      </c>
      <c r="F55" s="16">
        <v>102</v>
      </c>
      <c r="G55" s="16"/>
      <c r="H55" s="16">
        <v>280</v>
      </c>
      <c r="I55" s="16">
        <v>580</v>
      </c>
      <c r="J55" s="16"/>
    </row>
    <row r="56" spans="2:11">
      <c r="D56" s="9" t="s">
        <v>111</v>
      </c>
      <c r="E56" s="7">
        <v>67</v>
      </c>
      <c r="F56" s="7">
        <v>134</v>
      </c>
      <c r="G56" s="7"/>
      <c r="H56" s="7">
        <v>54</v>
      </c>
      <c r="I56" s="7">
        <v>136</v>
      </c>
      <c r="J56" s="7"/>
      <c r="K56" s="26"/>
    </row>
    <row r="57" spans="2:11">
      <c r="D57" s="9" t="s">
        <v>56</v>
      </c>
      <c r="E57" s="7">
        <v>151</v>
      </c>
      <c r="F57" s="7">
        <v>114</v>
      </c>
      <c r="G57" s="7">
        <v>114</v>
      </c>
      <c r="H57" s="7">
        <v>101</v>
      </c>
      <c r="I57" s="7">
        <v>101</v>
      </c>
      <c r="J57" s="7">
        <v>101</v>
      </c>
      <c r="K57" s="26"/>
    </row>
    <row r="58" spans="2:11">
      <c r="D58" s="9" t="s">
        <v>42</v>
      </c>
      <c r="E58" s="7">
        <v>44</v>
      </c>
      <c r="F58" s="7">
        <v>63</v>
      </c>
      <c r="G58" s="7">
        <v>31</v>
      </c>
      <c r="H58" s="7">
        <v>48</v>
      </c>
      <c r="I58" s="7">
        <v>63</v>
      </c>
      <c r="J58" s="7">
        <v>25</v>
      </c>
      <c r="K58" s="26"/>
    </row>
    <row r="59" spans="2:11">
      <c r="B59" s="4" t="s">
        <v>21</v>
      </c>
      <c r="C59" s="4"/>
      <c r="E59" s="20">
        <v>19547</v>
      </c>
      <c r="F59" s="20">
        <v>22349</v>
      </c>
      <c r="G59" s="20">
        <v>26565</v>
      </c>
      <c r="H59" s="20">
        <v>33698</v>
      </c>
      <c r="I59" s="20">
        <v>37330</v>
      </c>
      <c r="J59" s="20">
        <v>41191</v>
      </c>
    </row>
    <row r="60" spans="2:11">
      <c r="D60" s="9" t="s">
        <v>14</v>
      </c>
      <c r="E60" s="7">
        <v>2660</v>
      </c>
      <c r="F60" s="7">
        <v>2660</v>
      </c>
      <c r="G60" s="7">
        <v>2660</v>
      </c>
      <c r="H60" s="7">
        <v>2660</v>
      </c>
      <c r="I60" s="7">
        <v>2660</v>
      </c>
      <c r="J60" s="7">
        <v>2660</v>
      </c>
    </row>
    <row r="61" spans="2:11">
      <c r="D61" s="9" t="s">
        <v>19</v>
      </c>
      <c r="E61" s="7">
        <v>2517</v>
      </c>
      <c r="F61" s="7">
        <v>2517</v>
      </c>
      <c r="G61" s="7">
        <v>2517</v>
      </c>
      <c r="H61" s="7">
        <v>2517</v>
      </c>
      <c r="I61" s="7">
        <v>2517</v>
      </c>
      <c r="J61" s="7">
        <v>2517</v>
      </c>
    </row>
    <row r="62" spans="2:11">
      <c r="D62" s="9" t="s">
        <v>57</v>
      </c>
      <c r="E62" s="7">
        <v>18746</v>
      </c>
      <c r="F62" s="7">
        <v>24342</v>
      </c>
      <c r="G62" s="7">
        <v>30203</v>
      </c>
      <c r="H62" s="7">
        <v>37044</v>
      </c>
      <c r="I62" s="7">
        <v>34201</v>
      </c>
      <c r="J62" s="7">
        <v>38139</v>
      </c>
    </row>
    <row r="63" spans="2:11">
      <c r="D63" s="9" t="s">
        <v>59</v>
      </c>
      <c r="E63" s="34">
        <v>-4437</v>
      </c>
      <c r="F63" s="34">
        <v>-6677</v>
      </c>
      <c r="G63" s="34">
        <v>-8677</v>
      </c>
      <c r="H63" s="34">
        <v>-8677</v>
      </c>
      <c r="I63" s="34">
        <v>-2241</v>
      </c>
      <c r="J63" s="34">
        <v>-2241</v>
      </c>
    </row>
    <row r="64" spans="2:11">
      <c r="D64" s="9" t="s">
        <v>58</v>
      </c>
      <c r="E64" s="34">
        <v>29</v>
      </c>
      <c r="F64" s="34">
        <v>-532</v>
      </c>
      <c r="G64" s="34">
        <v>-193</v>
      </c>
      <c r="H64" s="34">
        <v>55</v>
      </c>
      <c r="I64" s="34">
        <v>121</v>
      </c>
      <c r="J64" s="34">
        <v>99</v>
      </c>
    </row>
    <row r="65" spans="1:10">
      <c r="D65" s="9" t="s">
        <v>62</v>
      </c>
      <c r="E65" s="34"/>
      <c r="F65" s="34"/>
      <c r="G65" s="34"/>
      <c r="H65" s="34"/>
      <c r="I65" s="34"/>
      <c r="J65" s="34">
        <v>2</v>
      </c>
    </row>
    <row r="66" spans="1:10">
      <c r="D66" s="9" t="s">
        <v>112</v>
      </c>
      <c r="E66" s="34">
        <v>5</v>
      </c>
      <c r="F66" s="34">
        <v>-5</v>
      </c>
      <c r="G66" s="34">
        <v>-83</v>
      </c>
      <c r="H66" s="34">
        <v>-79</v>
      </c>
      <c r="I66" s="34">
        <v>-150</v>
      </c>
      <c r="J66" s="34">
        <v>-209</v>
      </c>
    </row>
    <row r="67" spans="1:10">
      <c r="D67" s="9" t="s">
        <v>113</v>
      </c>
      <c r="E67" s="34">
        <v>25</v>
      </c>
      <c r="F67" s="34">
        <v>44</v>
      </c>
      <c r="G67" s="34">
        <v>66</v>
      </c>
      <c r="H67" s="34">
        <v>24</v>
      </c>
      <c r="I67" s="34">
        <v>46</v>
      </c>
      <c r="J67" s="34"/>
    </row>
    <row r="68" spans="1:10">
      <c r="D68" s="9" t="s">
        <v>114</v>
      </c>
      <c r="E68" s="34"/>
      <c r="F68" s="34"/>
      <c r="G68" s="34">
        <v>71</v>
      </c>
      <c r="H68" s="34">
        <v>152</v>
      </c>
      <c r="I68" s="34">
        <v>174</v>
      </c>
      <c r="J68" s="34">
        <v>221</v>
      </c>
    </row>
    <row r="69" spans="1:10" ht="13.5" thickBot="1">
      <c r="B69" s="4" t="s">
        <v>22</v>
      </c>
      <c r="C69" s="4"/>
      <c r="E69" s="10">
        <v>34377</v>
      </c>
      <c r="F69" s="10">
        <v>37712</v>
      </c>
      <c r="G69" s="10">
        <v>45885</v>
      </c>
      <c r="H69" s="10">
        <v>55660</v>
      </c>
      <c r="I69" s="10">
        <v>62089</v>
      </c>
      <c r="J69" s="10">
        <v>62771</v>
      </c>
    </row>
    <row r="70" spans="1:10" ht="13.5" thickTop="1">
      <c r="D70" s="5" t="s">
        <v>89</v>
      </c>
      <c r="E70" s="7">
        <f t="shared" ref="E70:J70" si="0">E40-E69</f>
        <v>0</v>
      </c>
      <c r="F70" s="7">
        <f t="shared" si="0"/>
        <v>0</v>
      </c>
      <c r="G70" s="7">
        <f t="shared" si="0"/>
        <v>0</v>
      </c>
      <c r="H70" s="7">
        <f t="shared" si="0"/>
        <v>0</v>
      </c>
      <c r="I70" s="7">
        <f t="shared" si="0"/>
        <v>0</v>
      </c>
      <c r="J70" s="7">
        <f t="shared" si="0"/>
        <v>0</v>
      </c>
    </row>
    <row r="71" spans="1:10">
      <c r="D71" s="5"/>
      <c r="E71" s="7"/>
      <c r="F71" s="7"/>
      <c r="G71" s="7"/>
      <c r="H71" s="7"/>
      <c r="I71" s="7"/>
      <c r="J71" s="7"/>
    </row>
    <row r="72" spans="1:10">
      <c r="A72" s="4" t="s">
        <v>137</v>
      </c>
      <c r="B72" s="4"/>
      <c r="C72" s="4"/>
      <c r="D72" s="9"/>
      <c r="E72" s="9"/>
      <c r="F72" s="7"/>
      <c r="G72" s="7"/>
      <c r="H72" s="7"/>
      <c r="I72" s="7"/>
      <c r="J72" s="5" t="s">
        <v>18</v>
      </c>
    </row>
    <row r="73" spans="1:10">
      <c r="A73" s="4"/>
      <c r="B73" s="4"/>
      <c r="C73" s="4"/>
      <c r="D73" s="9"/>
      <c r="E73" s="6" t="s">
        <v>8</v>
      </c>
      <c r="F73" s="6" t="s">
        <v>8</v>
      </c>
      <c r="G73" s="6" t="s">
        <v>8</v>
      </c>
      <c r="H73" s="6" t="s">
        <v>8</v>
      </c>
      <c r="I73" s="6" t="s">
        <v>8</v>
      </c>
      <c r="J73" s="6" t="s">
        <v>8</v>
      </c>
    </row>
    <row r="74" spans="1:10" ht="15">
      <c r="A74" s="4"/>
      <c r="B74" s="4"/>
      <c r="C74" s="4"/>
      <c r="D74" s="9"/>
      <c r="E74" s="21">
        <v>39114</v>
      </c>
      <c r="F74" s="21">
        <v>39479</v>
      </c>
      <c r="G74" s="21">
        <v>39845</v>
      </c>
      <c r="H74" s="21">
        <v>40210</v>
      </c>
      <c r="I74" s="21">
        <v>40575</v>
      </c>
      <c r="J74" s="21">
        <v>40940</v>
      </c>
    </row>
    <row r="75" spans="1:10">
      <c r="D75" s="9" t="s">
        <v>16</v>
      </c>
      <c r="E75" s="7">
        <v>398</v>
      </c>
      <c r="F75" s="7">
        <v>591</v>
      </c>
      <c r="G75" s="7">
        <v>700</v>
      </c>
      <c r="H75" s="7">
        <v>1280</v>
      </c>
      <c r="I75" s="7">
        <v>2340</v>
      </c>
      <c r="J75" s="7">
        <v>3702</v>
      </c>
    </row>
  </sheetData>
  <mergeCells count="1">
    <mergeCell ref="A1:J1"/>
  </mergeCells>
  <phoneticPr fontId="3"/>
  <printOptions horizontalCentered="1"/>
  <pageMargins left="0.78740157480314965" right="0.78740157480314965" top="0.98425196850393704" bottom="0.98425196850393704" header="0.51181102362204722" footer="0.51181102362204722"/>
  <pageSetup paperSize="9" scale="69" fitToHeight="4" orientation="landscape" horizontalDpi="4294967293" verticalDpi="0" r:id="rId1"/>
  <headerFooter alignWithMargins="0">
    <oddHeader>&amp;L&amp;"ＭＳ Ｐ明朝,標準"&amp;F&amp;C&amp;"ＭＳ Ｐ明朝,標準"&amp;A</oddHeader>
    <oddFooter>&amp;R&amp;P/&amp;N</oddFooter>
  </headerFooter>
  <rowBreaks count="2" manualBreakCount="2">
    <brk id="10" max="10" man="1"/>
    <brk id="40" max="10" man="1"/>
  </rowBreaks>
</worksheet>
</file>

<file path=xl/worksheets/sheet16.xml><?xml version="1.0" encoding="utf-8"?>
<worksheet xmlns="http://schemas.openxmlformats.org/spreadsheetml/2006/main" xmlns:r="http://schemas.openxmlformats.org/officeDocument/2006/relationships">
  <dimension ref="A1:AH71"/>
  <sheetViews>
    <sheetView showGridLines="0" zoomScaleNormal="100" zoomScaleSheetLayoutView="100" workbookViewId="0"/>
  </sheetViews>
  <sheetFormatPr defaultRowHeight="12.75"/>
  <cols>
    <col min="1" max="1" width="22.5" style="51" customWidth="1"/>
    <col min="2" max="6" width="10.5" style="51" bestFit="1" customWidth="1"/>
    <col min="7" max="16384" width="9.33203125" style="51"/>
  </cols>
  <sheetData>
    <row r="1" spans="1:34">
      <c r="A1" s="50"/>
      <c r="B1" s="65" t="s">
        <v>79</v>
      </c>
      <c r="C1" s="65"/>
      <c r="D1" s="65"/>
      <c r="E1" s="65"/>
      <c r="F1" s="65"/>
      <c r="AH1" s="50"/>
    </row>
    <row r="2" spans="1:34" ht="15">
      <c r="B2" s="52" t="s">
        <v>143</v>
      </c>
      <c r="C2" s="52" t="s">
        <v>144</v>
      </c>
      <c r="D2" s="52" t="s">
        <v>145</v>
      </c>
      <c r="E2" s="52" t="s">
        <v>146</v>
      </c>
      <c r="F2" s="52" t="s">
        <v>147</v>
      </c>
    </row>
    <row r="3" spans="1:34" ht="15" customHeight="1">
      <c r="A3" s="53" t="s">
        <v>129</v>
      </c>
      <c r="B3" s="54">
        <f>'3-43,3-44'!B7</f>
        <v>0.19336534521262932</v>
      </c>
      <c r="C3" s="54">
        <f>'3-43,3-44'!C7</f>
        <v>0.14654002713704206</v>
      </c>
      <c r="D3" s="54">
        <f>'3-43,3-44'!D7</f>
        <v>0.14522431471633809</v>
      </c>
      <c r="E3" s="54">
        <f>'3-43,3-44'!E7</f>
        <v>0.24575707154742096</v>
      </c>
      <c r="F3" s="54">
        <f>'3-43,3-44'!F7</f>
        <v>0.32948119801354575</v>
      </c>
    </row>
    <row r="4" spans="1:34" ht="15" customHeight="1">
      <c r="A4" s="53" t="s">
        <v>130</v>
      </c>
      <c r="B4" s="54">
        <f>'3-48'!B7</f>
        <v>1.3088264996970309</v>
      </c>
      <c r="C4" s="54">
        <f>'3-48'!C7</f>
        <v>1.3916534321510499</v>
      </c>
      <c r="D4" s="54">
        <f>'3-48'!D7</f>
        <v>1.3616233191078186</v>
      </c>
      <c r="E4" s="54">
        <f>'3-48'!E7</f>
        <v>0.92166175674863227</v>
      </c>
      <c r="F4" s="54">
        <f>'3-48'!F7</f>
        <v>0.62089402310396791</v>
      </c>
    </row>
    <row r="5" spans="1:34" ht="15" customHeight="1">
      <c r="A5" s="53" t="s">
        <v>131</v>
      </c>
      <c r="B5" s="54">
        <f>'3-46'!B7</f>
        <v>0.50708483164740703</v>
      </c>
      <c r="C5" s="54">
        <f>'3-46'!C7</f>
        <v>0.76330970356758066</v>
      </c>
      <c r="D5" s="54">
        <f>'3-46'!D7</f>
        <v>0.821962463478218</v>
      </c>
      <c r="E5" s="54">
        <f>'3-46'!E7</f>
        <v>0.75346244245449778</v>
      </c>
      <c r="F5" s="54">
        <f>'3-46'!F7</f>
        <v>0.67744952049864604</v>
      </c>
    </row>
    <row r="6" spans="1:34" ht="15" customHeight="1">
      <c r="A6" s="53"/>
      <c r="B6" s="54"/>
      <c r="C6" s="54"/>
      <c r="D6" s="54"/>
      <c r="E6" s="54"/>
      <c r="F6" s="54"/>
    </row>
    <row r="7" spans="1:34" ht="15" customHeight="1">
      <c r="B7" s="66" t="s">
        <v>81</v>
      </c>
      <c r="C7" s="66"/>
      <c r="D7" s="66"/>
      <c r="E7" s="66"/>
      <c r="F7" s="66"/>
    </row>
    <row r="8" spans="1:34" ht="15" customHeight="1">
      <c r="B8" s="52" t="s">
        <v>143</v>
      </c>
      <c r="C8" s="52" t="s">
        <v>144</v>
      </c>
      <c r="D8" s="52" t="s">
        <v>145</v>
      </c>
      <c r="E8" s="52" t="s">
        <v>146</v>
      </c>
      <c r="F8" s="52" t="s">
        <v>147</v>
      </c>
      <c r="I8" s="53"/>
    </row>
    <row r="9" spans="1:34" ht="15" customHeight="1">
      <c r="A9" s="53" t="s">
        <v>129</v>
      </c>
      <c r="B9" s="54">
        <f>'3-43,3-44'!B9</f>
        <v>6.8276540064524174E-2</v>
      </c>
      <c r="C9" s="54">
        <f>'3-43,3-44'!C9</f>
        <v>5.422707588024854E-2</v>
      </c>
      <c r="D9" s="54">
        <f>'3-43,3-44'!D9</f>
        <v>5.9194769112856871E-2</v>
      </c>
      <c r="E9" s="54">
        <f>'3-43,3-44'!E9</f>
        <v>8.1538240717227373E-2</v>
      </c>
      <c r="F9" s="54">
        <f>'3-43,3-44'!F9</f>
        <v>9.9890252028377688E-2</v>
      </c>
    </row>
    <row r="10" spans="1:34" ht="15" customHeight="1">
      <c r="A10" s="53" t="s">
        <v>130</v>
      </c>
      <c r="B10" s="54">
        <f>'3-48'!B9</f>
        <v>0.17527488132429911</v>
      </c>
      <c r="C10" s="54">
        <f>'3-48'!C9</f>
        <v>0.18191569113661266</v>
      </c>
      <c r="D10" s="54">
        <f>'3-48'!D9</f>
        <v>0.17310920928708898</v>
      </c>
      <c r="E10" s="54">
        <f>'3-48'!E9</f>
        <v>0.14476877602863267</v>
      </c>
      <c r="F10" s="54">
        <f>'3-48'!F9</f>
        <v>0.10744146430495924</v>
      </c>
    </row>
    <row r="11" spans="1:34" ht="15" customHeight="1">
      <c r="A11" s="53" t="s">
        <v>131</v>
      </c>
      <c r="B11" s="54">
        <f>'3-46'!B9</f>
        <v>0.14919063996821558</v>
      </c>
      <c r="C11" s="54">
        <f>'3-46'!C9</f>
        <v>0.1585885849501418</v>
      </c>
      <c r="D11" s="54">
        <f>'3-46'!D9</f>
        <v>0.16246466972095369</v>
      </c>
      <c r="E11" s="54">
        <f>'3-46'!E9</f>
        <v>0.14185060260937724</v>
      </c>
      <c r="F11" s="54">
        <f>'3-46'!F9</f>
        <v>0.13616369233817432</v>
      </c>
    </row>
    <row r="12" spans="1:34" ht="15" customHeight="1">
      <c r="A12" s="53"/>
      <c r="B12" s="54"/>
      <c r="C12" s="54"/>
      <c r="D12" s="54"/>
      <c r="E12" s="54"/>
      <c r="F12" s="54"/>
    </row>
    <row r="13" spans="1:34" ht="15" customHeight="1">
      <c r="B13" s="66" t="s">
        <v>132</v>
      </c>
      <c r="C13" s="66"/>
      <c r="D13" s="66"/>
      <c r="E13" s="66"/>
      <c r="F13" s="66"/>
    </row>
    <row r="14" spans="1:34" ht="15" customHeight="1">
      <c r="B14" s="52" t="s">
        <v>143</v>
      </c>
      <c r="C14" s="52" t="s">
        <v>144</v>
      </c>
      <c r="D14" s="52" t="s">
        <v>145</v>
      </c>
      <c r="E14" s="52" t="s">
        <v>146</v>
      </c>
      <c r="F14" s="52" t="s">
        <v>147</v>
      </c>
    </row>
    <row r="15" spans="1:34" ht="15" customHeight="1">
      <c r="A15" s="53" t="s">
        <v>129</v>
      </c>
      <c r="B15" s="54">
        <f>'3-43,3-44'!B10</f>
        <v>0.48919289403359134</v>
      </c>
      <c r="C15" s="54">
        <f>'3-43,3-44'!C10</f>
        <v>0.48977593673507813</v>
      </c>
      <c r="D15" s="54">
        <f>'3-43,3-44'!D10</f>
        <v>0.48667129718336843</v>
      </c>
      <c r="E15" s="54">
        <f>'3-43,3-44'!E10</f>
        <v>0.47000695586887636</v>
      </c>
      <c r="F15" s="54">
        <f>'3-43,3-44'!F10</f>
        <v>0.45457217888919377</v>
      </c>
    </row>
    <row r="16" spans="1:34" ht="15" customHeight="1">
      <c r="A16" s="53" t="s">
        <v>130</v>
      </c>
      <c r="B16" s="54">
        <f>'3-48'!B10</f>
        <v>0.3955045238771453</v>
      </c>
      <c r="C16" s="54">
        <f>'3-48'!C10</f>
        <v>0.39479845452972723</v>
      </c>
      <c r="D16" s="54">
        <f>'3-48'!D10</f>
        <v>0.39484460095819174</v>
      </c>
      <c r="E16" s="54">
        <f>'3-48'!E10</f>
        <v>0.40166016639437924</v>
      </c>
      <c r="F16" s="54">
        <f>'3-48'!F10</f>
        <v>0.41292217837959988</v>
      </c>
    </row>
    <row r="17" spans="1:34" ht="15" customHeight="1">
      <c r="A17" s="53" t="s">
        <v>131</v>
      </c>
      <c r="B17" s="54">
        <f>'3-46'!B10</f>
        <v>0.49922158884544487</v>
      </c>
      <c r="C17" s="54">
        <f>'3-46'!C10</f>
        <v>0.50145027392441055</v>
      </c>
      <c r="D17" s="54">
        <f>'3-46'!D10</f>
        <v>0.48346180893483276</v>
      </c>
      <c r="E17" s="54">
        <f>'3-46'!E10</f>
        <v>0.48099162673447521</v>
      </c>
      <c r="F17" s="54">
        <f>'3-46'!F10</f>
        <v>0.48801241346486207</v>
      </c>
      <c r="AH17" s="50"/>
    </row>
    <row r="18" spans="1:34" ht="15" customHeight="1">
      <c r="A18" s="53"/>
      <c r="B18" s="54"/>
      <c r="C18" s="54"/>
      <c r="D18" s="54"/>
      <c r="E18" s="54"/>
      <c r="F18" s="54"/>
    </row>
    <row r="19" spans="1:34" ht="15" customHeight="1">
      <c r="B19" s="66" t="s">
        <v>82</v>
      </c>
      <c r="C19" s="66"/>
      <c r="D19" s="66"/>
      <c r="E19" s="66"/>
      <c r="F19" s="66"/>
    </row>
    <row r="20" spans="1:34" ht="15" customHeight="1">
      <c r="B20" s="52" t="s">
        <v>143</v>
      </c>
      <c r="C20" s="52" t="s">
        <v>144</v>
      </c>
      <c r="D20" s="52" t="s">
        <v>145</v>
      </c>
      <c r="E20" s="52" t="s">
        <v>146</v>
      </c>
      <c r="F20" s="52" t="s">
        <v>147</v>
      </c>
    </row>
    <row r="21" spans="1:34" ht="15" customHeight="1">
      <c r="A21" s="53" t="s">
        <v>129</v>
      </c>
      <c r="B21" s="54">
        <f>'3-43,3-44'!B11</f>
        <v>1.6352584428351864E-2</v>
      </c>
      <c r="C21" s="54">
        <f>'3-43,3-44'!C11</f>
        <v>1.9004581685809326E-2</v>
      </c>
      <c r="D21" s="54">
        <f>'3-43,3-44'!D11</f>
        <v>2.3280321900747268E-2</v>
      </c>
      <c r="E21" s="54">
        <f>'3-43,3-44'!E11</f>
        <v>2.1088427863223326E-2</v>
      </c>
      <c r="F21" s="54">
        <f>'3-43,3-44'!F11</f>
        <v>1.7794849684474583E-2</v>
      </c>
    </row>
    <row r="22" spans="1:34" ht="15" customHeight="1">
      <c r="A22" s="53" t="s">
        <v>130</v>
      </c>
      <c r="B22" s="54">
        <f>'3-48'!B11</f>
        <v>7.9928591715016026E-3</v>
      </c>
      <c r="C22" s="54">
        <f>'3-48'!C11</f>
        <v>8.0733521711550665E-3</v>
      </c>
      <c r="D22" s="54">
        <f>'3-48'!D11</f>
        <v>1.3103476516113181E-2</v>
      </c>
      <c r="E22" s="54">
        <f>'3-48'!E11</f>
        <v>2.2097777945662131E-2</v>
      </c>
      <c r="F22" s="54">
        <f>'3-48'!F11</f>
        <v>3.2175076917728453E-2</v>
      </c>
    </row>
    <row r="23" spans="1:34" ht="15" customHeight="1">
      <c r="A23" s="53" t="s">
        <v>131</v>
      </c>
      <c r="B23" s="54">
        <f>'3-46'!B11</f>
        <v>2.3596174275429659E-2</v>
      </c>
      <c r="C23" s="54">
        <f>'3-46'!C11</f>
        <v>2.3670046989751007E-2</v>
      </c>
      <c r="D23" s="54">
        <f>'3-46'!D11</f>
        <v>2.425470446520727E-2</v>
      </c>
      <c r="E23" s="54">
        <f>'3-46'!E11</f>
        <v>3.090270116742996E-2</v>
      </c>
      <c r="F23" s="54">
        <f>'3-46'!F11</f>
        <v>2.6098642250360463E-2</v>
      </c>
    </row>
    <row r="24" spans="1:34" ht="15" customHeight="1">
      <c r="A24" s="53"/>
      <c r="B24" s="54"/>
      <c r="C24" s="54"/>
      <c r="D24" s="54"/>
      <c r="E24" s="54"/>
      <c r="F24" s="54"/>
    </row>
    <row r="25" spans="1:34" ht="15" customHeight="1">
      <c r="B25" s="66" t="s">
        <v>86</v>
      </c>
      <c r="C25" s="66"/>
      <c r="D25" s="66"/>
      <c r="E25" s="66"/>
      <c r="F25" s="66"/>
    </row>
    <row r="26" spans="1:34" ht="15" customHeight="1">
      <c r="B26" s="52" t="s">
        <v>143</v>
      </c>
      <c r="C26" s="52" t="s">
        <v>144</v>
      </c>
      <c r="D26" s="52" t="s">
        <v>145</v>
      </c>
      <c r="E26" s="52" t="s">
        <v>146</v>
      </c>
      <c r="F26" s="52" t="s">
        <v>147</v>
      </c>
    </row>
    <row r="27" spans="1:34" ht="15" customHeight="1">
      <c r="A27" s="53" t="s">
        <v>129</v>
      </c>
      <c r="B27" s="54">
        <f>'3-43,3-44'!B12</f>
        <v>0.42617798147353264</v>
      </c>
      <c r="C27" s="54">
        <f>'3-43,3-44'!C12</f>
        <v>0.43699240569886399</v>
      </c>
      <c r="D27" s="54">
        <f>'3-43,3-44'!D12</f>
        <v>0.43085361180302739</v>
      </c>
      <c r="E27" s="54">
        <f>'3-43,3-44'!E12</f>
        <v>0.42736637555067297</v>
      </c>
      <c r="F27" s="54">
        <f>'3-43,3-44'!F12</f>
        <v>0.427742719397954</v>
      </c>
    </row>
    <row r="28" spans="1:34" ht="15" customHeight="1">
      <c r="A28" s="53" t="s">
        <v>130</v>
      </c>
      <c r="B28" s="54">
        <f>'3-48'!B12</f>
        <v>0.42121421133065551</v>
      </c>
      <c r="C28" s="54">
        <f>'3-48'!C12</f>
        <v>0.41520096880226054</v>
      </c>
      <c r="D28" s="54">
        <f>'3-48'!D12</f>
        <v>0.41893247614757789</v>
      </c>
      <c r="E28" s="54">
        <f>'3-48'!E12</f>
        <v>0.43147327963132598</v>
      </c>
      <c r="F28" s="54">
        <f>'3-48'!F12</f>
        <v>0.44745258912896102</v>
      </c>
    </row>
    <row r="29" spans="1:34" ht="15" customHeight="1">
      <c r="A29" s="53" t="s">
        <v>131</v>
      </c>
      <c r="B29" s="54">
        <f>'3-46'!B12</f>
        <v>0.32799159691090984</v>
      </c>
      <c r="C29" s="54">
        <f>'3-46'!C12</f>
        <v>0.31629109413569662</v>
      </c>
      <c r="D29" s="54">
        <f>'3-46'!D12</f>
        <v>0.32981881687900627</v>
      </c>
      <c r="E29" s="54">
        <f>'3-46'!E12</f>
        <v>0.34625506948871759</v>
      </c>
      <c r="F29" s="54">
        <f>'3-46'!F12</f>
        <v>0.34972525194660314</v>
      </c>
    </row>
    <row r="30" spans="1:34" ht="15" customHeight="1">
      <c r="A30" s="53"/>
      <c r="B30" s="55"/>
      <c r="C30" s="55"/>
      <c r="D30" s="55"/>
      <c r="E30" s="55"/>
      <c r="F30" s="55"/>
    </row>
    <row r="31" spans="1:34" ht="15" customHeight="1">
      <c r="B31" s="66" t="s">
        <v>83</v>
      </c>
      <c r="C31" s="66"/>
      <c r="D31" s="66"/>
      <c r="E31" s="66"/>
      <c r="F31" s="66"/>
    </row>
    <row r="32" spans="1:34" ht="15" customHeight="1">
      <c r="B32" s="52" t="s">
        <v>143</v>
      </c>
      <c r="C32" s="52" t="s">
        <v>144</v>
      </c>
      <c r="D32" s="52" t="s">
        <v>145</v>
      </c>
      <c r="E32" s="52" t="s">
        <v>146</v>
      </c>
      <c r="F32" s="52" t="s">
        <v>147</v>
      </c>
      <c r="AH32" s="50"/>
    </row>
    <row r="33" spans="1:6" ht="15" customHeight="1">
      <c r="A33" s="53" t="s">
        <v>129</v>
      </c>
      <c r="B33" s="56">
        <f>'3-43,3-44'!B14</f>
        <v>2.8320905691748739</v>
      </c>
      <c r="C33" s="56">
        <f>'3-43,3-44'!C14</f>
        <v>2.7023405698778835</v>
      </c>
      <c r="D33" s="56">
        <f>'3-43,3-44'!D14</f>
        <v>2.4533301994887915</v>
      </c>
      <c r="E33" s="56">
        <f>'3-43,3-44'!E14</f>
        <v>3.0140099833610647</v>
      </c>
      <c r="F33" s="56">
        <f>'3-43,3-44'!F14</f>
        <v>3.2984319422874608</v>
      </c>
    </row>
    <row r="34" spans="1:6" ht="15" customHeight="1">
      <c r="A34" s="53" t="s">
        <v>130</v>
      </c>
      <c r="B34" s="56">
        <f>'3-48'!B14</f>
        <v>7.4672793375075743</v>
      </c>
      <c r="C34" s="56">
        <f>'3-48'!C14</f>
        <v>7.6499911769895892</v>
      </c>
      <c r="D34" s="56">
        <f>'3-48'!D14</f>
        <v>7.8656896690554792</v>
      </c>
      <c r="E34" s="56">
        <f>'3-48'!E14</f>
        <v>6.3664402092226293</v>
      </c>
      <c r="F34" s="56">
        <f>'3-48'!F14</f>
        <v>5.7789050728277251</v>
      </c>
    </row>
    <row r="35" spans="1:6" ht="15" customHeight="1">
      <c r="A35" s="53" t="s">
        <v>131</v>
      </c>
      <c r="B35" s="56">
        <f>'3-46'!B14</f>
        <v>3.398905130747071</v>
      </c>
      <c r="C35" s="56">
        <f>'3-46'!C14</f>
        <v>4.8131440469536644</v>
      </c>
      <c r="D35" s="56">
        <f>'3-46'!D14</f>
        <v>5.0593305294622235</v>
      </c>
      <c r="E35" s="56">
        <f>'3-46'!E14</f>
        <v>5.3116619076293521</v>
      </c>
      <c r="F35" s="56">
        <f>'3-46'!F14</f>
        <v>4.975258153371322</v>
      </c>
    </row>
    <row r="36" spans="1:6" ht="15" customHeight="1">
      <c r="A36" s="53"/>
      <c r="B36" s="55"/>
      <c r="C36" s="55"/>
      <c r="D36" s="55"/>
      <c r="E36" s="55"/>
      <c r="F36" s="55"/>
    </row>
    <row r="37" spans="1:6" ht="15" customHeight="1">
      <c r="B37" s="66" t="s">
        <v>84</v>
      </c>
      <c r="C37" s="66"/>
      <c r="D37" s="66"/>
      <c r="E37" s="66"/>
      <c r="F37" s="66"/>
    </row>
    <row r="38" spans="1:6" ht="15" customHeight="1">
      <c r="B38" s="52" t="s">
        <v>143</v>
      </c>
      <c r="C38" s="52" t="s">
        <v>144</v>
      </c>
      <c r="D38" s="52" t="s">
        <v>145</v>
      </c>
      <c r="E38" s="52" t="s">
        <v>146</v>
      </c>
      <c r="F38" s="52" t="s">
        <v>147</v>
      </c>
    </row>
    <row r="39" spans="1:6" ht="15" customHeight="1">
      <c r="A39" s="53" t="s">
        <v>129</v>
      </c>
      <c r="B39" s="54">
        <f>'3-43,3-44'!B15</f>
        <v>0.15812506057794826</v>
      </c>
      <c r="C39" s="54">
        <f>'3-43,3-44'!C15</f>
        <v>0.17837193246720642</v>
      </c>
      <c r="D39" s="54">
        <f>'3-43,3-44'!D15</f>
        <v>0.21119946349875454</v>
      </c>
      <c r="E39" s="54">
        <f>'3-43,3-44'!E15</f>
        <v>0.15546918991730244</v>
      </c>
      <c r="F39" s="54">
        <f>'3-43,3-44'!F15</f>
        <v>0.14347146552737819</v>
      </c>
    </row>
    <row r="40" spans="1:6" ht="15" customHeight="1">
      <c r="A40" s="53" t="s">
        <v>130</v>
      </c>
      <c r="B40" s="54">
        <f>'3-48'!B15</f>
        <v>0</v>
      </c>
      <c r="C40" s="54">
        <f>'3-48'!C15</f>
        <v>0</v>
      </c>
      <c r="D40" s="54">
        <f>'3-48'!D15</f>
        <v>0</v>
      </c>
      <c r="E40" s="54">
        <f>'3-48'!E15</f>
        <v>0</v>
      </c>
      <c r="F40" s="54">
        <f>'3-48'!F15</f>
        <v>0</v>
      </c>
    </row>
    <row r="41" spans="1:6" ht="15" customHeight="1">
      <c r="A41" s="53" t="s">
        <v>131</v>
      </c>
      <c r="B41" s="54">
        <f>'3-46'!B15</f>
        <v>6.6222327185050403E-2</v>
      </c>
      <c r="C41" s="54">
        <f>'3-46'!C15</f>
        <v>1.0902308322251308E-2</v>
      </c>
      <c r="D41" s="54">
        <f>'3-46'!D15</f>
        <v>2.3847861651352205E-3</v>
      </c>
      <c r="E41" s="54">
        <f>'3-46'!E15</f>
        <v>0</v>
      </c>
      <c r="F41" s="54">
        <f>'3-46'!F15</f>
        <v>3.5803337895418078E-2</v>
      </c>
    </row>
    <row r="42" spans="1:6" ht="15" customHeight="1">
      <c r="A42" s="53"/>
      <c r="B42" s="54"/>
      <c r="C42" s="54"/>
      <c r="D42" s="54"/>
      <c r="E42" s="54"/>
      <c r="F42" s="54"/>
    </row>
    <row r="43" spans="1:6" ht="15" customHeight="1">
      <c r="B43" s="66" t="s">
        <v>85</v>
      </c>
      <c r="C43" s="66"/>
      <c r="D43" s="66"/>
      <c r="E43" s="66"/>
      <c r="F43" s="66"/>
    </row>
    <row r="44" spans="1:6" ht="15" customHeight="1">
      <c r="B44" s="52" t="s">
        <v>143</v>
      </c>
      <c r="C44" s="52" t="s">
        <v>144</v>
      </c>
      <c r="D44" s="52" t="s">
        <v>145</v>
      </c>
      <c r="E44" s="52" t="s">
        <v>146</v>
      </c>
      <c r="F44" s="52" t="s">
        <v>147</v>
      </c>
    </row>
    <row r="45" spans="1:6" ht="15" customHeight="1">
      <c r="A45" s="53" t="s">
        <v>129</v>
      </c>
      <c r="B45" s="54">
        <f>'3-43,3-44'!B16</f>
        <v>8.7398402126805219E-2</v>
      </c>
      <c r="C45" s="54">
        <f>'3-43,3-44'!C16</f>
        <v>8.4591727860415494E-2</v>
      </c>
      <c r="D45" s="54">
        <f>'3-43,3-44'!D16</f>
        <v>9.3276968767963209E-2</v>
      </c>
      <c r="E45" s="54">
        <f>'3-43,3-44'!E16</f>
        <v>8.283004493712115E-2</v>
      </c>
      <c r="F45" s="54">
        <f>'3-43,3-44'!F16</f>
        <v>8.0243405322776629E-2</v>
      </c>
    </row>
    <row r="46" spans="1:6" ht="15" customHeight="1">
      <c r="A46" s="53" t="s">
        <v>130</v>
      </c>
      <c r="B46" s="54">
        <f>'3-48'!B16</f>
        <v>4.1357298386551437E-2</v>
      </c>
      <c r="C46" s="54">
        <f>'3-48'!C16</f>
        <v>3.440401360936509E-2</v>
      </c>
      <c r="D46" s="54">
        <f>'3-48'!D16</f>
        <v>3.0660087629499202E-2</v>
      </c>
      <c r="E46" s="54">
        <f>'3-48'!E16</f>
        <v>5.8606329030247512E-2</v>
      </c>
      <c r="F46" s="54">
        <f>'3-48'!F16</f>
        <v>7.5414138956004795E-2</v>
      </c>
    </row>
    <row r="47" spans="1:6" ht="15" customHeight="1">
      <c r="A47" s="53" t="s">
        <v>131</v>
      </c>
      <c r="B47" s="54">
        <f>'3-46'!B16</f>
        <v>6.3669428477400494E-2</v>
      </c>
      <c r="C47" s="54">
        <f>'3-46'!C16</f>
        <v>5.8853239869614021E-2</v>
      </c>
      <c r="D47" s="54">
        <f>'3-46'!D16</f>
        <v>5.6388536728149224E-2</v>
      </c>
      <c r="E47" s="54">
        <f>'3-46'!E16</f>
        <v>6.1125204029016916E-2</v>
      </c>
      <c r="F47" s="54">
        <f>'3-46'!F16</f>
        <v>6.2472204843706421E-2</v>
      </c>
    </row>
    <row r="48" spans="1:6" ht="15" customHeight="1">
      <c r="A48" s="53"/>
      <c r="B48" s="54"/>
      <c r="C48" s="54"/>
      <c r="D48" s="54"/>
      <c r="E48" s="54"/>
      <c r="F48" s="54"/>
    </row>
    <row r="49" spans="1:34" ht="15" customHeight="1">
      <c r="B49" s="66" t="s">
        <v>99</v>
      </c>
      <c r="C49" s="66"/>
      <c r="D49" s="66"/>
      <c r="E49" s="66"/>
      <c r="F49" s="66"/>
    </row>
    <row r="50" spans="1:34" ht="15" customHeight="1">
      <c r="B50" s="52" t="s">
        <v>143</v>
      </c>
      <c r="C50" s="52" t="s">
        <v>144</v>
      </c>
      <c r="D50" s="52" t="s">
        <v>145</v>
      </c>
      <c r="E50" s="52" t="s">
        <v>146</v>
      </c>
      <c r="F50" s="52" t="s">
        <v>147</v>
      </c>
      <c r="AH50" s="50"/>
    </row>
    <row r="51" spans="1:34" ht="15" customHeight="1">
      <c r="A51" s="53" t="s">
        <v>129</v>
      </c>
      <c r="B51" s="54">
        <f>'3-43,3-44'!B17</f>
        <v>0.10757258968997938</v>
      </c>
      <c r="C51" s="54">
        <f>'3-43,3-44'!C17</f>
        <v>0.1070859222996297</v>
      </c>
      <c r="D51" s="54">
        <f>'3-43,3-44'!D17</f>
        <v>0.1031327840582487</v>
      </c>
      <c r="E51" s="54">
        <f>'3-43,3-44'!E17</f>
        <v>9.3484669485817753E-2</v>
      </c>
      <c r="F51" s="54">
        <f>'3-43,3-44'!F17</f>
        <v>7.9459491239760122E-2</v>
      </c>
    </row>
    <row r="52" spans="1:34" ht="15" customHeight="1">
      <c r="A52" s="53" t="s">
        <v>130</v>
      </c>
      <c r="B52" s="54">
        <f>'3-48'!B17</f>
        <v>9.256028455119622E-2</v>
      </c>
      <c r="C52" s="54">
        <f>'3-48'!C17</f>
        <v>9.6315091401879938E-2</v>
      </c>
      <c r="D52" s="54">
        <f>'3-48'!D17</f>
        <v>9.6474345849883292E-2</v>
      </c>
      <c r="E52" s="54">
        <f>'3-48'!E17</f>
        <v>9.8467320786076507E-2</v>
      </c>
      <c r="F52" s="54">
        <f>'3-48'!F17</f>
        <v>9.7629021884614711E-2</v>
      </c>
    </row>
    <row r="53" spans="1:34" ht="15" customHeight="1">
      <c r="A53" s="53" t="s">
        <v>131</v>
      </c>
      <c r="B53" s="54">
        <f>'3-46'!B17</f>
        <v>0.16432063377844014</v>
      </c>
      <c r="C53" s="54">
        <f>'3-46'!C17</f>
        <v>0.13800885491859635</v>
      </c>
      <c r="D53" s="54">
        <f>'3-46'!D17</f>
        <v>0.138881286580569</v>
      </c>
      <c r="E53" s="54">
        <f>'3-46'!E17</f>
        <v>0.12713979050379778</v>
      </c>
      <c r="F53" s="54">
        <f>'3-46'!F17</f>
        <v>0.10271905275184161</v>
      </c>
    </row>
    <row r="54" spans="1:34" ht="15" customHeight="1">
      <c r="A54" s="53"/>
      <c r="B54" s="55"/>
      <c r="C54" s="55"/>
      <c r="D54" s="55"/>
      <c r="E54" s="55"/>
      <c r="F54" s="55"/>
    </row>
    <row r="55" spans="1:34">
      <c r="B55" s="66" t="s">
        <v>134</v>
      </c>
      <c r="C55" s="66"/>
      <c r="D55" s="66"/>
      <c r="E55" s="66"/>
      <c r="F55" s="66"/>
    </row>
    <row r="56" spans="1:34" ht="15">
      <c r="B56" s="52" t="s">
        <v>143</v>
      </c>
      <c r="C56" s="52" t="s">
        <v>144</v>
      </c>
      <c r="D56" s="52" t="s">
        <v>145</v>
      </c>
      <c r="E56" s="52" t="s">
        <v>146</v>
      </c>
      <c r="F56" s="52" t="s">
        <v>147</v>
      </c>
    </row>
    <row r="57" spans="1:34">
      <c r="A57" s="53" t="s">
        <v>129</v>
      </c>
      <c r="B57" s="57">
        <f>ユナイテッドアローズ_組替財務諸表!E62</f>
        <v>4.0376067902687579E-2</v>
      </c>
      <c r="C57" s="57">
        <f>ユナイテッドアローズ_組替財務諸表!F62</f>
        <v>4.3231029937864811E-2</v>
      </c>
      <c r="D57" s="57">
        <f>ユナイテッドアローズ_組替財務諸表!G62</f>
        <v>4.3255412914351407E-2</v>
      </c>
      <c r="E57" s="57">
        <f>ユナイテッドアローズ_組替財務諸表!H62</f>
        <v>4.0807764074593411E-2</v>
      </c>
      <c r="F57" s="57">
        <f>ユナイテッドアローズ_組替財務諸表!I62</f>
        <v>3.0219887900286128E-2</v>
      </c>
    </row>
    <row r="58" spans="1:34">
      <c r="A58" s="53" t="s">
        <v>130</v>
      </c>
      <c r="B58" s="57">
        <f>ポイント_組替財務諸表!E65</f>
        <v>0.41157138799853937</v>
      </c>
      <c r="C58" s="57">
        <f>ポイント_組替財務諸表!F65</f>
        <v>0.38599850066316821</v>
      </c>
      <c r="D58" s="57">
        <f>ポイント_組替財務諸表!G65</f>
        <v>0.41361942590393513</v>
      </c>
      <c r="E58" s="57">
        <f>ポイント_組替財務諸表!H65</f>
        <v>0.45510090374245704</v>
      </c>
      <c r="F58" s="57">
        <f>ポイント_組替財務諸表!I65</f>
        <v>0.46682542717585918</v>
      </c>
    </row>
    <row r="59" spans="1:34">
      <c r="A59" s="53" t="s">
        <v>131</v>
      </c>
      <c r="B59" s="57">
        <f>ファーストリテイリング_組替財務諸表!E67</f>
        <v>0.27441678844438838</v>
      </c>
      <c r="C59" s="57">
        <f>ファーストリテイリング_組替財務諸表!F67</f>
        <v>0.26648838102133737</v>
      </c>
      <c r="D59" s="57">
        <f>ファーストリテイリング_組替財務諸表!G67</f>
        <v>0.22637396893267273</v>
      </c>
      <c r="E59" s="57">
        <f>ファーストリテイリング_組替財務諸表!H67</f>
        <v>0.26031847421036652</v>
      </c>
      <c r="F59" s="57">
        <f>ファーストリテイリング_組替財務諸表!I67</f>
        <v>0.25740064543987151</v>
      </c>
    </row>
    <row r="61" spans="1:34">
      <c r="B61" s="66" t="s">
        <v>135</v>
      </c>
      <c r="C61" s="66"/>
      <c r="D61" s="66"/>
      <c r="E61" s="66"/>
      <c r="F61" s="66"/>
    </row>
    <row r="62" spans="1:34" ht="15">
      <c r="B62" s="52" t="s">
        <v>143</v>
      </c>
      <c r="C62" s="52" t="s">
        <v>144</v>
      </c>
      <c r="D62" s="52" t="s">
        <v>145</v>
      </c>
      <c r="E62" s="52" t="s">
        <v>146</v>
      </c>
      <c r="F62" s="52" t="s">
        <v>147</v>
      </c>
    </row>
    <row r="63" spans="1:34">
      <c r="A63" s="53" t="s">
        <v>129</v>
      </c>
      <c r="B63" s="57">
        <f>ユナイテッドアローズ_組替財務諸表!E63</f>
        <v>2.3690616302737428</v>
      </c>
      <c r="C63" s="57">
        <f>ユナイテッドアローズ_組替財務諸表!F63</f>
        <v>2.5672001506307662</v>
      </c>
      <c r="D63" s="57">
        <f>ユナイテッドアローズ_組替財務諸表!G63</f>
        <v>2.6845660088139489</v>
      </c>
      <c r="E63" s="57">
        <f>ユナイテッドアローズ_組替財務諸表!H63</f>
        <v>2.2395247927040667</v>
      </c>
      <c r="F63" s="57">
        <f>ユナイテッドアローズ_組替財務諸表!I63</f>
        <v>1.865754713283424</v>
      </c>
    </row>
    <row r="64" spans="1:34">
      <c r="A64" s="53" t="s">
        <v>130</v>
      </c>
      <c r="B64" s="57">
        <f>ポイント_組替財務諸表!E66</f>
        <v>0.32717977847202501</v>
      </c>
      <c r="C64" s="57">
        <f>ポイント_組替財務諸表!F66</f>
        <v>0.48384752897756761</v>
      </c>
      <c r="D64" s="57">
        <f>ポイント_組替財務諸表!G66</f>
        <v>0.45145571434421194</v>
      </c>
      <c r="E64" s="57">
        <f>ポイント_組替財務諸表!H66</f>
        <v>0.41498493762571653</v>
      </c>
      <c r="F64" s="57">
        <f>ポイント_組替財務諸表!I66</f>
        <v>0.67583305810982286</v>
      </c>
    </row>
    <row r="65" spans="1:6">
      <c r="A65" s="53" t="s">
        <v>131</v>
      </c>
      <c r="B65" s="57">
        <f>ファーストリテイリング_組替財務諸表!E68</f>
        <v>1.1004090708345626</v>
      </c>
      <c r="C65" s="57">
        <f>ファーストリテイリング_組替財務諸表!F68</f>
        <v>1.3064289394972286</v>
      </c>
      <c r="D65" s="57">
        <f>ファーストリテイリング_組替財務諸表!G68</f>
        <v>1.0909867441652112</v>
      </c>
      <c r="E65" s="57">
        <f>ファーストリテイリング_組替財務諸表!H68</f>
        <v>1.356739631547061</v>
      </c>
      <c r="F65" s="57">
        <f>ファーストリテイリング_組替財務諸表!I68</f>
        <v>1.2787720921017069</v>
      </c>
    </row>
    <row r="67" spans="1:6">
      <c r="B67" s="66" t="s">
        <v>136</v>
      </c>
      <c r="C67" s="66"/>
      <c r="D67" s="66"/>
      <c r="E67" s="66"/>
      <c r="F67" s="66"/>
    </row>
    <row r="68" spans="1:6" ht="15">
      <c r="B68" s="52" t="s">
        <v>143</v>
      </c>
      <c r="C68" s="52" t="s">
        <v>144</v>
      </c>
      <c r="D68" s="52" t="s">
        <v>145</v>
      </c>
      <c r="E68" s="52" t="s">
        <v>146</v>
      </c>
      <c r="F68" s="52" t="s">
        <v>147</v>
      </c>
    </row>
    <row r="69" spans="1:6">
      <c r="A69" s="53" t="s">
        <v>129</v>
      </c>
      <c r="B69" s="57">
        <f>ユナイテッドアローズ_組替財務諸表!E64</f>
        <v>1.1968264078315172</v>
      </c>
      <c r="C69" s="57">
        <f>ユナイテッドアローズ_組替財務諸表!F64</f>
        <v>1.1008096403690453</v>
      </c>
      <c r="D69" s="57">
        <f>ユナイテッドアローズ_組替財務諸表!G64</f>
        <v>1.1601360413872388</v>
      </c>
      <c r="E69" s="57">
        <f>ユナイテッドアローズ_組替財務諸表!H64</f>
        <v>1.0162193196497775</v>
      </c>
      <c r="F69" s="57">
        <f>ユナイテッドアローズ_組替財務諸表!I64</f>
        <v>0.84580409987065408</v>
      </c>
    </row>
    <row r="70" spans="1:6">
      <c r="A70" s="53" t="s">
        <v>130</v>
      </c>
      <c r="B70" s="57">
        <f>ポイント_組替財務諸表!E67</f>
        <v>1.1978739806061589</v>
      </c>
      <c r="C70" s="57">
        <f>ポイント_組替財務諸表!F67</f>
        <v>1.2400668934894181</v>
      </c>
      <c r="D70" s="57">
        <f>ポイント_組替財務諸表!G67</f>
        <v>1.2730436919045085</v>
      </c>
      <c r="E70" s="57">
        <f>ポイント_組替財務諸表!H67</f>
        <v>1.3536305515945342</v>
      </c>
      <c r="F70" s="57">
        <f>ポイント_組替財務諸表!I67</f>
        <v>1.5427349684506946</v>
      </c>
    </row>
    <row r="71" spans="1:6">
      <c r="A71" s="53" t="s">
        <v>131</v>
      </c>
      <c r="B71" s="57">
        <f>ファーストリテイリング_組替財務諸表!E69</f>
        <v>1.1670540249739536</v>
      </c>
      <c r="C71" s="57">
        <f>ファーストリテイリング_組替財務諸表!F69</f>
        <v>0.99725126743868642</v>
      </c>
      <c r="D71" s="57">
        <f>ファーストリテイリング_組替財務諸表!G69</f>
        <v>0.7967197300969181</v>
      </c>
      <c r="E71" s="57">
        <f>ファーストリテイリング_組替財務諸表!H69</f>
        <v>0.86882534140957079</v>
      </c>
      <c r="F71" s="57">
        <f>ファーストリテイリング_組替財務諸表!I69</f>
        <v>0.91927694366884227</v>
      </c>
    </row>
  </sheetData>
  <mergeCells count="12">
    <mergeCell ref="B61:F61"/>
    <mergeCell ref="B67:F67"/>
    <mergeCell ref="B31:F31"/>
    <mergeCell ref="B37:F37"/>
    <mergeCell ref="B43:F43"/>
    <mergeCell ref="B49:F49"/>
    <mergeCell ref="B55:F55"/>
    <mergeCell ref="B1:F1"/>
    <mergeCell ref="B7:F7"/>
    <mergeCell ref="B13:F13"/>
    <mergeCell ref="B19:F19"/>
    <mergeCell ref="B25:F25"/>
  </mergeCells>
  <phoneticPr fontId="3"/>
  <printOptions horizontalCentered="1"/>
  <pageMargins left="0.70866141732283472" right="0.70866141732283472" top="0.74803149606299213" bottom="0.74803149606299213" header="0.31496062992125984" footer="0.31496062992125984"/>
  <pageSetup paperSize="9" orientation="landscape" horizontalDpi="0" verticalDpi="0" r:id="rId1"/>
  <headerFooter>
    <oddHeader>&amp;L&amp;F&amp;C&amp;A</oddHeader>
    <oddFooter>&amp;R&amp;P/&amp;N</oddFooter>
  </headerFooter>
  <drawing r:id="rId2"/>
</worksheet>
</file>

<file path=xl/worksheets/sheet2.xml><?xml version="1.0" encoding="utf-8"?>
<worksheet xmlns="http://schemas.openxmlformats.org/spreadsheetml/2006/main" xmlns:r="http://schemas.openxmlformats.org/officeDocument/2006/relationships">
  <dimension ref="A1"/>
  <sheetViews>
    <sheetView showGridLines="0" zoomScale="70" zoomScaleNormal="70" workbookViewId="0"/>
  </sheetViews>
  <sheetFormatPr defaultRowHeight="12.75"/>
  <sheetData>
    <row r="1" spans="1:1" ht="26.25">
      <c r="A1" s="60" t="s">
        <v>148</v>
      </c>
    </row>
  </sheetData>
  <phoneticPr fontId="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1:I32"/>
  <sheetViews>
    <sheetView showGridLines="0" zoomScaleNormal="100" zoomScaleSheetLayoutView="100" workbookViewId="0">
      <selection activeCell="L9" sqref="L9"/>
    </sheetView>
  </sheetViews>
  <sheetFormatPr defaultColWidth="12" defaultRowHeight="12.75"/>
  <cols>
    <col min="1" max="1" width="3" style="8" customWidth="1"/>
    <col min="2" max="2" width="26.83203125" style="12" customWidth="1"/>
    <col min="3" max="6" width="12.83203125" style="12" customWidth="1"/>
    <col min="7" max="8" width="12.83203125" style="8" customWidth="1"/>
    <col min="9" max="9" width="1.5" style="8" customWidth="1"/>
    <col min="10" max="10" width="9.6640625" style="8" customWidth="1"/>
    <col min="11" max="11" width="10.5" style="8" customWidth="1"/>
    <col min="12" max="16384" width="12" style="8"/>
  </cols>
  <sheetData>
    <row r="1" spans="1:9" ht="30" customHeight="1">
      <c r="A1" s="63" t="s">
        <v>152</v>
      </c>
      <c r="B1" s="64"/>
      <c r="C1" s="64"/>
      <c r="D1" s="64"/>
      <c r="E1" s="64"/>
      <c r="F1" s="64"/>
      <c r="G1" s="64"/>
      <c r="H1" s="64"/>
    </row>
    <row r="3" spans="1:9">
      <c r="H3" s="5" t="s">
        <v>18</v>
      </c>
    </row>
    <row r="4" spans="1:9">
      <c r="C4" s="6" t="s">
        <v>8</v>
      </c>
      <c r="D4" s="6" t="s">
        <v>8</v>
      </c>
      <c r="E4" s="6" t="s">
        <v>8</v>
      </c>
      <c r="F4" s="6" t="s">
        <v>8</v>
      </c>
      <c r="G4" s="6" t="s">
        <v>8</v>
      </c>
      <c r="H4" s="6" t="s">
        <v>8</v>
      </c>
    </row>
    <row r="5" spans="1:9" ht="15">
      <c r="C5" s="21">
        <v>39142</v>
      </c>
      <c r="D5" s="21">
        <v>39508</v>
      </c>
      <c r="E5" s="21">
        <v>39873</v>
      </c>
      <c r="F5" s="21">
        <v>40238</v>
      </c>
      <c r="G5" s="21">
        <v>40603</v>
      </c>
      <c r="H5" s="21">
        <v>40969</v>
      </c>
    </row>
    <row r="6" spans="1:9">
      <c r="A6" s="4" t="s">
        <v>76</v>
      </c>
      <c r="D6" s="16"/>
      <c r="E6" s="16"/>
      <c r="F6" s="16"/>
      <c r="G6" s="16"/>
      <c r="H6" s="16"/>
    </row>
    <row r="7" spans="1:9">
      <c r="B7" s="9" t="s">
        <v>64</v>
      </c>
      <c r="C7" s="7">
        <f>SUM(ユナイテッドアローズ_組替財務諸表!D29:D32)-ユナイテッドアローズ_組替財務諸表!D43-ユナイテッドアローズ_組替財務諸表!D46</f>
        <v>11419.95</v>
      </c>
      <c r="D7" s="7">
        <f>SUM(ユナイテッドアローズ_組替財務諸表!E29:E32)-ユナイテッドアローズ_組替財務諸表!E43-ユナイテッドアローズ_組替財務諸表!E46</f>
        <v>14210</v>
      </c>
      <c r="E7" s="7">
        <f>SUM(ユナイテッドアローズ_組替財務諸表!F29:F32)-ユナイテッドアローズ_組替財務諸表!F43-ユナイテッドアローズ_組替財務諸表!F46</f>
        <v>17636</v>
      </c>
      <c r="F7" s="7">
        <f>SUM(ユナイテッドアローズ_組替財務諸表!G29:G32)-ユナイテッドアローズ_組替財務諸表!G43-ユナイテッドアローズ_組替財務諸表!G46</f>
        <v>14081</v>
      </c>
      <c r="G7" s="7">
        <f>SUM(ユナイテッドアローズ_組替財務諸表!H29:H32)-ユナイテッドアローズ_組替財務諸表!H43-ユナイテッドアローズ_組替財務諸表!H46</f>
        <v>14641.55</v>
      </c>
      <c r="H7" s="7">
        <f>SUM(ユナイテッドアローズ_組替財務諸表!I29:I32)-ユナイテッドアローズ_組替財務諸表!I43-ユナイテッドアローズ_組替財務諸表!I46</f>
        <v>10809.599999999999</v>
      </c>
    </row>
    <row r="8" spans="1:9">
      <c r="B8" s="9" t="s">
        <v>72</v>
      </c>
      <c r="C8" s="7">
        <f>ユナイテッドアローズ_組替財務諸表!D34</f>
        <v>6312</v>
      </c>
      <c r="D8" s="7">
        <f>ユナイテッドアローズ_組替財務諸表!E34</f>
        <v>6739</v>
      </c>
      <c r="E8" s="7">
        <f>ユナイテッドアローズ_組替財務諸表!F34</f>
        <v>7789</v>
      </c>
      <c r="F8" s="7">
        <f>ユナイテッドアローズ_組替財務諸表!G34</f>
        <v>7502</v>
      </c>
      <c r="G8" s="7">
        <f>ユナイテッドアローズ_組替財務諸表!H34</f>
        <v>8189</v>
      </c>
      <c r="H8" s="7">
        <f>ユナイテッドアローズ_組替財務諸表!I34</f>
        <v>8685</v>
      </c>
    </row>
    <row r="9" spans="1:9">
      <c r="B9" s="9" t="s">
        <v>94</v>
      </c>
      <c r="C9" s="7">
        <f>ユナイテッドアローズ_組替財務諸表!D35+ユナイテッドアローズ_組替財務諸表!D37</f>
        <v>7769</v>
      </c>
      <c r="D9" s="7">
        <f>ユナイテッドアローズ_組替財務諸表!E35+ユナイテッドアローズ_組替財務諸表!E37</f>
        <v>8531</v>
      </c>
      <c r="E9" s="7">
        <f>ユナイテッドアローズ_組替財務諸表!F35+ユナイテッドアローズ_組替財務諸表!F37</f>
        <v>8612</v>
      </c>
      <c r="F9" s="7">
        <f>ユナイテッドアローズ_組替財務諸表!G35+ユナイテッドアローズ_組替財務諸表!G37</f>
        <v>8467</v>
      </c>
      <c r="G9" s="7">
        <f>ユナイテッドアローズ_組替財務諸表!H35+ユナイテッドアローズ_組替財務諸表!H37</f>
        <v>8109</v>
      </c>
      <c r="H9" s="7">
        <f>ユナイテッドアローズ_組替財務諸表!I35+ユナイテッドアローズ_組替財務諸表!I37</f>
        <v>8203</v>
      </c>
    </row>
    <row r="10" spans="1:9">
      <c r="B10" s="9" t="s">
        <v>77</v>
      </c>
      <c r="C10" s="17">
        <f t="shared" ref="C10:H10" si="0">SUM(C7:C9)</f>
        <v>25500.95</v>
      </c>
      <c r="D10" s="17">
        <f t="shared" si="0"/>
        <v>29480</v>
      </c>
      <c r="E10" s="17">
        <f t="shared" si="0"/>
        <v>34037</v>
      </c>
      <c r="F10" s="17">
        <f t="shared" si="0"/>
        <v>30050</v>
      </c>
      <c r="G10" s="17">
        <f t="shared" si="0"/>
        <v>30939.55</v>
      </c>
      <c r="H10" s="17">
        <f t="shared" si="0"/>
        <v>27697.599999999999</v>
      </c>
    </row>
    <row r="11" spans="1:9" ht="5.0999999999999996" customHeight="1">
      <c r="B11" s="9"/>
      <c r="C11" s="7"/>
      <c r="D11" s="7"/>
      <c r="E11" s="7"/>
      <c r="F11" s="7"/>
      <c r="G11" s="7"/>
      <c r="H11" s="7"/>
    </row>
    <row r="12" spans="1:9">
      <c r="A12" s="4" t="s">
        <v>65</v>
      </c>
      <c r="C12" s="16"/>
      <c r="D12" s="16"/>
      <c r="E12" s="16"/>
      <c r="F12" s="16"/>
      <c r="G12" s="16"/>
      <c r="H12" s="16"/>
      <c r="I12" s="35"/>
    </row>
    <row r="13" spans="1:9">
      <c r="A13" s="4"/>
      <c r="B13" s="9" t="s">
        <v>66</v>
      </c>
      <c r="C13" s="16">
        <f>ユナイテッドアローズ_組替財務諸表!D28</f>
        <v>43.049999999999727</v>
      </c>
      <c r="D13" s="16">
        <f>ユナイテッドアローズ_組替財務諸表!E28</f>
        <v>0</v>
      </c>
      <c r="E13" s="16">
        <f>ユナイテッドアローズ_組替財務諸表!F28</f>
        <v>0</v>
      </c>
      <c r="F13" s="16">
        <f>ユナイテッドアローズ_組替財務諸表!G28</f>
        <v>0</v>
      </c>
      <c r="G13" s="16">
        <f>ユナイテッドアローズ_組替財務諸表!H28</f>
        <v>1111.4499999999998</v>
      </c>
      <c r="H13" s="16">
        <f>ユナイテッドアローズ_組替財務諸表!I28</f>
        <v>3043.3999999999996</v>
      </c>
    </row>
    <row r="14" spans="1:9">
      <c r="B14" s="9" t="s">
        <v>92</v>
      </c>
      <c r="C14" s="7">
        <f>ユナイテッドアローズ_組替財務諸表!D36</f>
        <v>0</v>
      </c>
      <c r="D14" s="7">
        <f>ユナイテッドアローズ_組替財務諸表!E36</f>
        <v>0</v>
      </c>
      <c r="E14" s="7">
        <f>ユナイテッドアローズ_組替財務諸表!F36</f>
        <v>0</v>
      </c>
      <c r="F14" s="7">
        <f>ユナイテッドアローズ_組替財務諸表!G36</f>
        <v>163</v>
      </c>
      <c r="G14" s="7">
        <f>ユナイテッドアローズ_組替財務諸表!H36</f>
        <v>147</v>
      </c>
      <c r="H14" s="7">
        <f>ユナイテッドアローズ_組替財務諸表!I36</f>
        <v>129</v>
      </c>
    </row>
    <row r="15" spans="1:9">
      <c r="B15" s="9" t="s">
        <v>67</v>
      </c>
      <c r="C15" s="7">
        <f>ユナイテッドアローズ_組替財務諸表!D38+ユナイテッドアローズ_組替財務諸表!D39</f>
        <v>573</v>
      </c>
      <c r="D15" s="7">
        <f>ユナイテッドアローズ_組替財務諸表!E38+ユナイテッドアローズ_組替財務諸表!E39</f>
        <v>808</v>
      </c>
      <c r="E15" s="7">
        <f>ユナイテッドアローズ_組替財務諸表!F38+ユナイテッドアローズ_組替財務諸表!F39</f>
        <v>959</v>
      </c>
      <c r="F15" s="7">
        <f>ユナイテッドアローズ_組替財務諸表!G38+ユナイテッドアローズ_組替財務諸表!G39</f>
        <v>962</v>
      </c>
      <c r="G15" s="7">
        <f>ユナイテッドアローズ_組替財務諸表!H38+ユナイテッドアローズ_組替財務諸表!H39</f>
        <v>928</v>
      </c>
      <c r="H15" s="7">
        <f>ユナイテッドアローズ_組替財務諸表!I38+ユナイテッドアローズ_組替財務諸表!I39</f>
        <v>1054</v>
      </c>
    </row>
    <row r="16" spans="1:9">
      <c r="B16" s="9" t="s">
        <v>88</v>
      </c>
      <c r="C16" s="17">
        <f t="shared" ref="C16:H16" si="1">SUM(C13:C15)</f>
        <v>616.04999999999973</v>
      </c>
      <c r="D16" s="17">
        <f t="shared" si="1"/>
        <v>808</v>
      </c>
      <c r="E16" s="17">
        <f t="shared" si="1"/>
        <v>959</v>
      </c>
      <c r="F16" s="17">
        <f t="shared" si="1"/>
        <v>1125</v>
      </c>
      <c r="G16" s="17">
        <f t="shared" si="1"/>
        <v>2186.4499999999998</v>
      </c>
      <c r="H16" s="17">
        <f t="shared" si="1"/>
        <v>4226.3999999999996</v>
      </c>
    </row>
    <row r="17" spans="1:8" ht="5.0999999999999996" customHeight="1">
      <c r="A17" s="4"/>
      <c r="B17" s="9"/>
      <c r="C17" s="7"/>
      <c r="D17" s="7"/>
      <c r="E17" s="7"/>
      <c r="F17" s="7"/>
      <c r="G17" s="7"/>
      <c r="H17" s="7"/>
    </row>
    <row r="18" spans="1:8" ht="13.5" thickBot="1">
      <c r="A18" s="4" t="s">
        <v>75</v>
      </c>
      <c r="C18" s="10">
        <f t="shared" ref="C18:H18" si="2">C10+C16</f>
        <v>26117</v>
      </c>
      <c r="D18" s="10">
        <f t="shared" si="2"/>
        <v>30288</v>
      </c>
      <c r="E18" s="10">
        <f t="shared" si="2"/>
        <v>34996</v>
      </c>
      <c r="F18" s="10">
        <f t="shared" si="2"/>
        <v>31175</v>
      </c>
      <c r="G18" s="10">
        <f t="shared" si="2"/>
        <v>33126</v>
      </c>
      <c r="H18" s="10">
        <f t="shared" si="2"/>
        <v>31924</v>
      </c>
    </row>
    <row r="19" spans="1:8" ht="13.5" thickTop="1">
      <c r="C19" s="7"/>
      <c r="D19" s="7"/>
      <c r="E19" s="7"/>
      <c r="F19" s="7"/>
      <c r="G19" s="7"/>
      <c r="H19" s="7"/>
    </row>
    <row r="20" spans="1:8">
      <c r="A20" s="4" t="s">
        <v>68</v>
      </c>
      <c r="C20" s="16"/>
      <c r="D20" s="16"/>
      <c r="E20" s="16"/>
      <c r="F20" s="16"/>
      <c r="G20" s="16"/>
      <c r="H20" s="16"/>
    </row>
    <row r="21" spans="1:8">
      <c r="B21" s="9" t="s">
        <v>15</v>
      </c>
      <c r="C21" s="7">
        <f>ユナイテッドアローズ_組替財務諸表!D44</f>
        <v>4620</v>
      </c>
      <c r="D21" s="7">
        <f>ユナイテッドアローズ_組替財務諸表!E44</f>
        <v>7067</v>
      </c>
      <c r="E21" s="7">
        <f>ユナイテッドアローズ_組替財務諸表!F44</f>
        <v>8031</v>
      </c>
      <c r="F21" s="7">
        <f>ユナイテッドアローズ_組替財務諸表!G44</f>
        <v>4416</v>
      </c>
      <c r="G21" s="7">
        <f>ユナイテッドアローズ_組替財務諸表!H44</f>
        <v>14894</v>
      </c>
      <c r="H21" s="7">
        <f>ユナイテッドアローズ_組替財務諸表!I44</f>
        <v>6341</v>
      </c>
    </row>
    <row r="22" spans="1:8">
      <c r="B22" s="9" t="s">
        <v>60</v>
      </c>
      <c r="C22" s="7">
        <f>ユナイテッドアローズ_組替財務諸表!D45</f>
        <v>10</v>
      </c>
      <c r="D22" s="7">
        <f>ユナイテッドアローズ_組替財務諸表!E45</f>
        <v>0</v>
      </c>
      <c r="E22" s="7">
        <f>ユナイテッドアローズ_組替財務諸表!F45</f>
        <v>0</v>
      </c>
      <c r="F22" s="7">
        <f>ユナイテッドアローズ_組替財務諸表!G45</f>
        <v>0</v>
      </c>
      <c r="G22" s="7">
        <f>ユナイテッドアローズ_組替財務諸表!H45</f>
        <v>0</v>
      </c>
      <c r="H22" s="7">
        <f>ユナイテッドアローズ_組替財務諸表!I45</f>
        <v>0</v>
      </c>
    </row>
    <row r="23" spans="1:8">
      <c r="A23" s="4"/>
      <c r="B23" s="9" t="s">
        <v>55</v>
      </c>
      <c r="C23" s="16">
        <f>ユナイテッドアローズ_組替財務諸表!D48</f>
        <v>0</v>
      </c>
      <c r="D23" s="16">
        <f>ユナイテッドアローズ_組替財務諸表!E48</f>
        <v>0</v>
      </c>
      <c r="E23" s="16">
        <f>ユナイテッドアローズ_組替財務諸表!F48</f>
        <v>0</v>
      </c>
      <c r="F23" s="16">
        <f>ユナイテッドアローズ_組替財務諸表!G48</f>
        <v>0</v>
      </c>
      <c r="G23" s="16">
        <f>ユナイテッドアローズ_組替財務諸表!H48</f>
        <v>0</v>
      </c>
      <c r="H23" s="16">
        <f>ユナイテッドアローズ_組替財務諸表!I48</f>
        <v>0</v>
      </c>
    </row>
    <row r="24" spans="1:8">
      <c r="A24" s="4"/>
      <c r="B24" s="9" t="s">
        <v>36</v>
      </c>
      <c r="C24" s="16">
        <f>ユナイテッドアローズ_組替財務諸表!D49</f>
        <v>3616</v>
      </c>
      <c r="D24" s="16">
        <f>ユナイテッドアローズ_組替財務諸表!E49</f>
        <v>349</v>
      </c>
      <c r="E24" s="16">
        <f>ユナイテッドアローズ_組替財務諸表!F49</f>
        <v>3868</v>
      </c>
      <c r="F24" s="16">
        <f>ユナイテッドアローズ_組替財務諸表!G49</f>
        <v>3332</v>
      </c>
      <c r="G24" s="16">
        <f>ユナイテッドアローズ_組替財務諸表!H49</f>
        <v>1238</v>
      </c>
      <c r="H24" s="16">
        <f>ユナイテッドアローズ_組替財務諸表!I49</f>
        <v>3773</v>
      </c>
    </row>
    <row r="25" spans="1:8">
      <c r="A25" s="4"/>
      <c r="B25" s="9" t="s">
        <v>69</v>
      </c>
      <c r="C25" s="17">
        <f t="shared" ref="C25:H25" si="3">SUM(C21:C24)</f>
        <v>8246</v>
      </c>
      <c r="D25" s="17">
        <f t="shared" si="3"/>
        <v>7416</v>
      </c>
      <c r="E25" s="17">
        <f t="shared" si="3"/>
        <v>11899</v>
      </c>
      <c r="F25" s="17">
        <f t="shared" si="3"/>
        <v>7748</v>
      </c>
      <c r="G25" s="17">
        <f t="shared" si="3"/>
        <v>16132</v>
      </c>
      <c r="H25" s="17">
        <f t="shared" si="3"/>
        <v>10114</v>
      </c>
    </row>
    <row r="26" spans="1:8" ht="5.0999999999999996" customHeight="1">
      <c r="A26" s="4"/>
      <c r="B26" s="9"/>
      <c r="C26" s="16"/>
      <c r="D26" s="16"/>
      <c r="E26" s="16"/>
      <c r="F26" s="16"/>
      <c r="G26" s="16"/>
      <c r="H26" s="16"/>
    </row>
    <row r="27" spans="1:8">
      <c r="A27" s="4" t="s">
        <v>34</v>
      </c>
      <c r="B27" s="9"/>
      <c r="C27" s="46">
        <f>ユナイテッドアローズ_組替財務諸表!D50</f>
        <v>234</v>
      </c>
      <c r="D27" s="46">
        <f>ユナイテッドアローズ_組替財務諸表!E50</f>
        <v>161</v>
      </c>
      <c r="E27" s="46">
        <f>ユナイテッドアローズ_組替財務諸表!F50</f>
        <v>91</v>
      </c>
      <c r="F27" s="46">
        <f>ユナイテッドアローズ_組替財務諸表!G50</f>
        <v>97</v>
      </c>
      <c r="G27" s="46">
        <f>ユナイテッドアローズ_組替財務諸表!H50</f>
        <v>1889</v>
      </c>
      <c r="H27" s="46">
        <f>ユナイテッドアローズ_組替財務諸表!I50</f>
        <v>2515</v>
      </c>
    </row>
    <row r="28" spans="1:8" ht="5.0999999999999996" customHeight="1">
      <c r="A28" s="4"/>
      <c r="B28" s="9"/>
      <c r="C28" s="16"/>
      <c r="D28" s="16"/>
      <c r="E28" s="16"/>
      <c r="F28" s="16"/>
      <c r="G28" s="16"/>
      <c r="H28" s="16"/>
    </row>
    <row r="29" spans="1:8">
      <c r="A29" s="4" t="s">
        <v>70</v>
      </c>
      <c r="C29" s="17">
        <f>ユナイテッドアローズ_組替財務諸表!D51</f>
        <v>17635</v>
      </c>
      <c r="D29" s="17">
        <f>ユナイテッドアローズ_組替財務諸表!E51</f>
        <v>22711</v>
      </c>
      <c r="E29" s="17">
        <f>ユナイテッドアローズ_組替財務諸表!F51</f>
        <v>23004</v>
      </c>
      <c r="F29" s="17">
        <f>ユナイテッドアローズ_組替財務諸表!G51</f>
        <v>23327</v>
      </c>
      <c r="G29" s="17">
        <f>ユナイテッドアローズ_組替財務諸表!H51</f>
        <v>15103</v>
      </c>
      <c r="H29" s="17">
        <f>ユナイテッドアローズ_組替財務諸表!I51</f>
        <v>19291</v>
      </c>
    </row>
    <row r="30" spans="1:8" ht="5.0999999999999996" customHeight="1">
      <c r="B30" s="9"/>
      <c r="C30" s="7"/>
      <c r="D30" s="7"/>
      <c r="E30" s="7"/>
      <c r="F30" s="7"/>
      <c r="G30" s="7"/>
      <c r="H30" s="7"/>
    </row>
    <row r="31" spans="1:8" ht="13.5" thickBot="1">
      <c r="A31" s="4" t="s">
        <v>71</v>
      </c>
      <c r="C31" s="10">
        <f t="shared" ref="C31:H31" si="4">C18</f>
        <v>26117</v>
      </c>
      <c r="D31" s="10">
        <f t="shared" si="4"/>
        <v>30288</v>
      </c>
      <c r="E31" s="10">
        <f t="shared" si="4"/>
        <v>34996</v>
      </c>
      <c r="F31" s="10">
        <f t="shared" si="4"/>
        <v>31175</v>
      </c>
      <c r="G31" s="10">
        <f t="shared" si="4"/>
        <v>33126</v>
      </c>
      <c r="H31" s="10">
        <f t="shared" si="4"/>
        <v>31924</v>
      </c>
    </row>
    <row r="32" spans="1:8" ht="13.5" thickTop="1">
      <c r="B32" s="5"/>
      <c r="C32" s="7"/>
      <c r="D32" s="7"/>
      <c r="E32" s="7"/>
      <c r="F32" s="7"/>
      <c r="G32" s="7"/>
      <c r="H32" s="7"/>
    </row>
  </sheetData>
  <mergeCells count="1">
    <mergeCell ref="A1:H1"/>
  </mergeCells>
  <phoneticPr fontId="7"/>
  <printOptions horizontalCentered="1"/>
  <pageMargins left="0.78740157480314965" right="0.78740157480314965" top="0.98425196850393704" bottom="0.98425196850393704" header="0.51181102362204722" footer="0.51181102362204722"/>
  <pageSetup paperSize="9" scale="82" fitToHeight="3" orientation="landscape" horizontalDpi="4294967293" verticalDpi="0" r:id="rId1"/>
  <headerFooter alignWithMargins="0">
    <oddHeader>&amp;L&amp;"ＭＳ Ｐ明朝,標準"&amp;F&amp;C&amp;"ＭＳ Ｐ明朝,標準"&amp;A</oddHeader>
    <oddFooter>&amp;R&amp;P/&amp;N</oddFooter>
  </headerFooter>
</worksheet>
</file>

<file path=xl/worksheets/sheet4.xml><?xml version="1.0" encoding="utf-8"?>
<worksheet xmlns="http://schemas.openxmlformats.org/spreadsheetml/2006/main" xmlns:r="http://schemas.openxmlformats.org/officeDocument/2006/relationships">
  <sheetPr codeName="Sheet19"/>
  <dimension ref="A1:K64"/>
  <sheetViews>
    <sheetView showGridLines="0" topLeftCell="A22" zoomScaleNormal="100" zoomScaleSheetLayoutView="100" workbookViewId="0">
      <selection activeCell="M29" sqref="M29"/>
    </sheetView>
  </sheetViews>
  <sheetFormatPr defaultColWidth="12" defaultRowHeight="12.75"/>
  <cols>
    <col min="1" max="1" width="9.33203125" style="29" customWidth="1"/>
    <col min="2" max="2" width="3" style="29" customWidth="1"/>
    <col min="3" max="3" width="26.83203125" style="33" customWidth="1"/>
    <col min="4" max="7" width="12.83203125" style="33" customWidth="1"/>
    <col min="8" max="9" width="12.83203125" style="29" customWidth="1"/>
    <col min="10" max="10" width="1.5" style="29" customWidth="1"/>
    <col min="11" max="11" width="9.6640625" style="29" customWidth="1"/>
    <col min="12" max="16384" width="12" style="29"/>
  </cols>
  <sheetData>
    <row r="1" spans="1:11" ht="30" customHeight="1">
      <c r="A1" s="63" t="s">
        <v>151</v>
      </c>
      <c r="B1" s="64"/>
      <c r="C1" s="64"/>
      <c r="D1" s="64"/>
      <c r="E1" s="64"/>
      <c r="F1" s="64"/>
      <c r="G1" s="64"/>
      <c r="H1" s="64"/>
      <c r="I1" s="64"/>
      <c r="J1" s="64"/>
      <c r="K1" s="64"/>
    </row>
    <row r="3" spans="1:11" s="8" customFormat="1">
      <c r="A3" s="4" t="s">
        <v>97</v>
      </c>
      <c r="C3" s="12"/>
      <c r="D3" s="12"/>
      <c r="E3" s="12"/>
      <c r="F3" s="12"/>
      <c r="G3" s="12"/>
      <c r="I3" s="5" t="s">
        <v>18</v>
      </c>
    </row>
    <row r="4" spans="1:11" s="8" customFormat="1">
      <c r="C4" s="12"/>
      <c r="D4" s="6" t="s">
        <v>8</v>
      </c>
      <c r="E4" s="6" t="s">
        <v>8</v>
      </c>
      <c r="F4" s="6" t="s">
        <v>8</v>
      </c>
      <c r="G4" s="6" t="s">
        <v>8</v>
      </c>
      <c r="H4" s="6" t="s">
        <v>8</v>
      </c>
      <c r="I4" s="6" t="s">
        <v>8</v>
      </c>
    </row>
    <row r="5" spans="1:11" s="28" customFormat="1" ht="15">
      <c r="A5" s="8"/>
      <c r="B5" s="8"/>
      <c r="C5" s="12"/>
      <c r="D5" s="21">
        <v>39142</v>
      </c>
      <c r="E5" s="21">
        <v>39508</v>
      </c>
      <c r="F5" s="21">
        <v>39873</v>
      </c>
      <c r="G5" s="21">
        <v>40238</v>
      </c>
      <c r="H5" s="21">
        <v>40603</v>
      </c>
      <c r="I5" s="21">
        <v>40969</v>
      </c>
      <c r="J5" s="27"/>
      <c r="K5" s="22" t="s">
        <v>63</v>
      </c>
    </row>
    <row r="6" spans="1:11" s="8" customFormat="1">
      <c r="A6" s="28"/>
      <c r="B6" s="4" t="s">
        <v>4</v>
      </c>
      <c r="C6" s="13"/>
      <c r="D6" s="7">
        <f>ユナイテッドアローズ_財務諸表!E6</f>
        <v>60959</v>
      </c>
      <c r="E6" s="7">
        <f>ユナイテッドアローズ_財務諸表!F6</f>
        <v>72221</v>
      </c>
      <c r="F6" s="7">
        <f>ユナイテッドアローズ_財務諸表!G6</f>
        <v>79665</v>
      </c>
      <c r="G6" s="7">
        <f>ユナイテッドアローズ_財務諸表!H6</f>
        <v>83504</v>
      </c>
      <c r="H6" s="7">
        <f>ユナイテッドアローズ_財務諸表!I6</f>
        <v>90571</v>
      </c>
      <c r="I6" s="7">
        <f>ユナイテッドアローズ_財務諸表!J6</f>
        <v>102052</v>
      </c>
      <c r="K6" s="3">
        <f>(I6/D6)^(1/5)-1</f>
        <v>0.10855370366623718</v>
      </c>
    </row>
    <row r="7" spans="1:11" s="8" customFormat="1" ht="12.75" customHeight="1">
      <c r="B7" s="4" t="s">
        <v>1</v>
      </c>
      <c r="C7" s="12"/>
      <c r="D7" s="7">
        <f>ユナイテッドアローズ_財務諸表!E7</f>
        <v>27887</v>
      </c>
      <c r="E7" s="7">
        <f>ユナイテッドアローズ_財務諸表!F7</f>
        <v>35330</v>
      </c>
      <c r="F7" s="7">
        <f>ユナイテッドアローズ_財務諸表!G7</f>
        <v>39018</v>
      </c>
      <c r="G7" s="7">
        <f>ユナイテッドアローズ_財務諸表!H7</f>
        <v>40639</v>
      </c>
      <c r="H7" s="7">
        <f>ユナイテッドアローズ_財務諸表!I7</f>
        <v>42569</v>
      </c>
      <c r="I7" s="7">
        <f>ユナイテッドアローズ_財務諸表!J7</f>
        <v>46390</v>
      </c>
    </row>
    <row r="8" spans="1:11" s="8" customFormat="1" ht="12.75" customHeight="1">
      <c r="B8" s="4"/>
      <c r="C8" s="9" t="s">
        <v>28</v>
      </c>
      <c r="D8" s="7">
        <f t="shared" ref="D8:I8" si="0">D7-D9</f>
        <v>27887</v>
      </c>
      <c r="E8" s="7">
        <f t="shared" si="0"/>
        <v>35330</v>
      </c>
      <c r="F8" s="7">
        <f t="shared" si="0"/>
        <v>39018</v>
      </c>
      <c r="G8" s="7">
        <f t="shared" si="0"/>
        <v>40639</v>
      </c>
      <c r="H8" s="7">
        <f t="shared" si="0"/>
        <v>42569</v>
      </c>
      <c r="I8" s="7">
        <f t="shared" si="0"/>
        <v>46390</v>
      </c>
    </row>
    <row r="9" spans="1:11" s="8" customFormat="1" ht="12.75" customHeight="1">
      <c r="A9" s="29"/>
      <c r="B9" s="4"/>
      <c r="C9" s="9" t="s">
        <v>5</v>
      </c>
      <c r="D9" s="48"/>
      <c r="E9" s="48"/>
      <c r="F9" s="48"/>
      <c r="G9" s="48"/>
      <c r="H9" s="48"/>
      <c r="I9" s="48"/>
    </row>
    <row r="10" spans="1:11" s="8" customFormat="1">
      <c r="A10" s="29"/>
      <c r="B10" s="4" t="s">
        <v>2</v>
      </c>
      <c r="C10" s="12"/>
      <c r="D10" s="17">
        <f t="shared" ref="D10:I10" si="1">D6-D7</f>
        <v>33072</v>
      </c>
      <c r="E10" s="17">
        <f t="shared" si="1"/>
        <v>36891</v>
      </c>
      <c r="F10" s="17">
        <f t="shared" si="1"/>
        <v>40647</v>
      </c>
      <c r="G10" s="17">
        <f t="shared" si="1"/>
        <v>42865</v>
      </c>
      <c r="H10" s="17">
        <f t="shared" si="1"/>
        <v>48002</v>
      </c>
      <c r="I10" s="17">
        <f t="shared" si="1"/>
        <v>55662</v>
      </c>
      <c r="K10" s="3"/>
    </row>
    <row r="11" spans="1:11">
      <c r="A11" s="8"/>
      <c r="B11" s="4" t="s">
        <v>7</v>
      </c>
      <c r="C11" s="12"/>
      <c r="D11" s="7">
        <f>ユナイテッドアローズ_財務諸表!E9</f>
        <v>25721</v>
      </c>
      <c r="E11" s="7">
        <f>ユナイテッドアローズ_財務諸表!F9</f>
        <v>31960</v>
      </c>
      <c r="F11" s="7">
        <f>ユナイテッドアローズ_財務諸表!G9</f>
        <v>36327</v>
      </c>
      <c r="G11" s="7">
        <f>ユナイテッドアローズ_財務諸表!H9</f>
        <v>37922</v>
      </c>
      <c r="H11" s="7">
        <f>ユナイテッドアローズ_財務諸表!I9</f>
        <v>40617</v>
      </c>
      <c r="I11" s="7">
        <f>ユナイテッドアローズ_財務諸表!J9</f>
        <v>45468</v>
      </c>
      <c r="K11" s="30"/>
    </row>
    <row r="12" spans="1:11">
      <c r="A12" s="8"/>
      <c r="B12" s="4"/>
      <c r="C12" s="9" t="s">
        <v>28</v>
      </c>
      <c r="D12" s="16">
        <f t="shared" ref="D12:I12" si="2">D11-D13</f>
        <v>24803</v>
      </c>
      <c r="E12" s="16">
        <f t="shared" si="2"/>
        <v>30779</v>
      </c>
      <c r="F12" s="16">
        <f t="shared" si="2"/>
        <v>34813</v>
      </c>
      <c r="G12" s="16">
        <f t="shared" si="2"/>
        <v>35978</v>
      </c>
      <c r="H12" s="16">
        <f t="shared" si="2"/>
        <v>38707</v>
      </c>
      <c r="I12" s="16">
        <f t="shared" si="2"/>
        <v>43652</v>
      </c>
      <c r="K12" s="30"/>
    </row>
    <row r="13" spans="1:11" s="8" customFormat="1">
      <c r="A13" s="29"/>
      <c r="C13" s="9" t="s">
        <v>5</v>
      </c>
      <c r="D13" s="7">
        <f>ユナイテッドアローズ_財務諸表!E79</f>
        <v>918</v>
      </c>
      <c r="E13" s="7">
        <f>ユナイテッドアローズ_財務諸表!F79</f>
        <v>1181</v>
      </c>
      <c r="F13" s="7">
        <f>ユナイテッドアローズ_財務諸表!G79</f>
        <v>1514</v>
      </c>
      <c r="G13" s="7">
        <f>ユナイテッドアローズ_財務諸表!H79</f>
        <v>1944</v>
      </c>
      <c r="H13" s="7">
        <f>ユナイテッドアローズ_財務諸表!I79</f>
        <v>1910</v>
      </c>
      <c r="I13" s="7">
        <f>ユナイテッドアローズ_財務諸表!J79</f>
        <v>1816</v>
      </c>
    </row>
    <row r="14" spans="1:11" s="8" customFormat="1" ht="13.5" thickBot="1">
      <c r="A14" s="29"/>
      <c r="B14" s="4" t="s">
        <v>3</v>
      </c>
      <c r="C14" s="12"/>
      <c r="D14" s="10">
        <f t="shared" ref="D14:I14" si="3">D10-D11</f>
        <v>7351</v>
      </c>
      <c r="E14" s="10">
        <f t="shared" si="3"/>
        <v>4931</v>
      </c>
      <c r="F14" s="10">
        <f t="shared" si="3"/>
        <v>4320</v>
      </c>
      <c r="G14" s="10">
        <f t="shared" si="3"/>
        <v>4943</v>
      </c>
      <c r="H14" s="10">
        <f t="shared" si="3"/>
        <v>7385</v>
      </c>
      <c r="I14" s="10">
        <f t="shared" si="3"/>
        <v>10194</v>
      </c>
      <c r="J14" s="11"/>
      <c r="K14" s="3"/>
    </row>
    <row r="15" spans="1:11" s="8" customFormat="1" ht="13.5" thickTop="1">
      <c r="B15" s="4"/>
      <c r="C15" s="12"/>
      <c r="D15" s="31"/>
      <c r="E15" s="31"/>
      <c r="F15" s="31"/>
      <c r="G15" s="31"/>
      <c r="H15" s="31"/>
      <c r="I15" s="31"/>
      <c r="J15" s="11"/>
    </row>
    <row r="16" spans="1:11" s="8" customFormat="1">
      <c r="B16" s="4"/>
      <c r="C16" s="12"/>
      <c r="D16" s="31"/>
      <c r="E16" s="31"/>
      <c r="F16" s="31"/>
      <c r="G16" s="31"/>
      <c r="H16" s="31"/>
      <c r="I16" s="31"/>
      <c r="J16" s="11"/>
    </row>
    <row r="17" spans="1:10" s="8" customFormat="1">
      <c r="B17" s="1" t="s">
        <v>30</v>
      </c>
      <c r="C17" s="2"/>
      <c r="D17" s="3"/>
      <c r="E17" s="15">
        <f>E6/D6-1</f>
        <v>0.18474712511688174</v>
      </c>
      <c r="F17" s="15">
        <f>F6/E6-1</f>
        <v>0.10307251353484448</v>
      </c>
      <c r="G17" s="45">
        <f>G6/F6-1</f>
        <v>4.8189292663026517E-2</v>
      </c>
      <c r="H17" s="15">
        <f>H6/G6-1</f>
        <v>8.4630676374784386E-2</v>
      </c>
      <c r="I17" s="15">
        <f>I6/H6-1</f>
        <v>0.12676242947521832</v>
      </c>
      <c r="J17" s="11"/>
    </row>
    <row r="18" spans="1:10" s="8" customFormat="1">
      <c r="B18" s="1" t="s">
        <v>6</v>
      </c>
      <c r="C18" s="2"/>
      <c r="D18" s="2"/>
      <c r="E18" s="18"/>
      <c r="F18" s="18"/>
      <c r="G18" s="18"/>
      <c r="H18" s="18"/>
      <c r="I18" s="31"/>
      <c r="J18" s="11"/>
    </row>
    <row r="19" spans="1:10" s="8" customFormat="1">
      <c r="B19" s="2"/>
      <c r="C19" s="1" t="s">
        <v>31</v>
      </c>
      <c r="D19" s="15">
        <f t="shared" ref="D19:I19" si="4">D8/D6</f>
        <v>0.45747141521350415</v>
      </c>
      <c r="E19" s="15">
        <f t="shared" si="4"/>
        <v>0.48919289403359134</v>
      </c>
      <c r="F19" s="15">
        <f t="shared" si="4"/>
        <v>0.48977593673507813</v>
      </c>
      <c r="G19" s="15">
        <f t="shared" si="4"/>
        <v>0.48667129718336843</v>
      </c>
      <c r="H19" s="15">
        <f t="shared" si="4"/>
        <v>0.47000695586887636</v>
      </c>
      <c r="I19" s="15">
        <f t="shared" si="4"/>
        <v>0.45457217888919377</v>
      </c>
      <c r="J19" s="11"/>
    </row>
    <row r="20" spans="1:10" s="8" customFormat="1">
      <c r="B20" s="2"/>
      <c r="C20" s="1" t="s">
        <v>87</v>
      </c>
      <c r="D20" s="19">
        <f t="shared" ref="D20:I20" si="5">D12/D6</f>
        <v>0.40688003412129464</v>
      </c>
      <c r="E20" s="19">
        <f t="shared" si="5"/>
        <v>0.42617798147353264</v>
      </c>
      <c r="F20" s="19">
        <f t="shared" si="5"/>
        <v>0.43699240569886399</v>
      </c>
      <c r="G20" s="19">
        <f t="shared" si="5"/>
        <v>0.43085361180302739</v>
      </c>
      <c r="H20" s="19">
        <f t="shared" si="5"/>
        <v>0.42736637555067297</v>
      </c>
      <c r="I20" s="19">
        <f t="shared" si="5"/>
        <v>0.427742719397954</v>
      </c>
      <c r="J20" s="11"/>
    </row>
    <row r="21" spans="1:10" s="8" customFormat="1">
      <c r="B21" s="2"/>
      <c r="C21" s="1" t="s">
        <v>16</v>
      </c>
      <c r="D21" s="19">
        <f t="shared" ref="D21:I21" si="6">(D9+D13)/D6</f>
        <v>1.5059302153906724E-2</v>
      </c>
      <c r="E21" s="19">
        <f t="shared" si="6"/>
        <v>1.6352584428351864E-2</v>
      </c>
      <c r="F21" s="19">
        <f t="shared" si="6"/>
        <v>1.9004581685809326E-2</v>
      </c>
      <c r="G21" s="19">
        <f t="shared" si="6"/>
        <v>2.3280321900747268E-2</v>
      </c>
      <c r="H21" s="19">
        <f t="shared" si="6"/>
        <v>2.1088427863223326E-2</v>
      </c>
      <c r="I21" s="19">
        <f t="shared" si="6"/>
        <v>1.7794849684474583E-2</v>
      </c>
      <c r="J21" s="11"/>
    </row>
    <row r="22" spans="1:10" s="8" customFormat="1">
      <c r="B22" s="2"/>
      <c r="C22" s="1" t="s">
        <v>27</v>
      </c>
      <c r="D22" s="19">
        <f t="shared" ref="D22:I22" si="7">D14/D6</f>
        <v>0.12058924851129448</v>
      </c>
      <c r="E22" s="19">
        <f t="shared" si="7"/>
        <v>6.8276540064524174E-2</v>
      </c>
      <c r="F22" s="19">
        <f t="shared" si="7"/>
        <v>5.422707588024854E-2</v>
      </c>
      <c r="G22" s="19">
        <f t="shared" si="7"/>
        <v>5.9194769112856871E-2</v>
      </c>
      <c r="H22" s="19">
        <f t="shared" si="7"/>
        <v>8.1538240717227373E-2</v>
      </c>
      <c r="I22" s="19">
        <f t="shared" si="7"/>
        <v>9.9890252028377688E-2</v>
      </c>
      <c r="J22" s="11"/>
    </row>
    <row r="23" spans="1:10" s="8" customFormat="1">
      <c r="C23" s="12"/>
      <c r="D23" s="32"/>
      <c r="E23" s="32"/>
      <c r="F23" s="32"/>
      <c r="G23" s="32"/>
      <c r="H23" s="32"/>
      <c r="I23" s="32"/>
    </row>
    <row r="24" spans="1:10" s="8" customFormat="1">
      <c r="A24" s="4" t="s">
        <v>98</v>
      </c>
      <c r="C24" s="12"/>
      <c r="D24" s="12"/>
      <c r="E24" s="12"/>
      <c r="F24" s="12"/>
      <c r="G24" s="12"/>
      <c r="I24" s="5" t="s">
        <v>18</v>
      </c>
    </row>
    <row r="25" spans="1:10" s="8" customFormat="1">
      <c r="A25" s="4"/>
      <c r="C25" s="12"/>
      <c r="D25" s="6" t="s">
        <v>8</v>
      </c>
      <c r="E25" s="6" t="s">
        <v>8</v>
      </c>
      <c r="F25" s="6" t="s">
        <v>8</v>
      </c>
      <c r="G25" s="6" t="s">
        <v>8</v>
      </c>
      <c r="H25" s="6" t="s">
        <v>8</v>
      </c>
      <c r="I25" s="6" t="s">
        <v>8</v>
      </c>
    </row>
    <row r="26" spans="1:10" s="27" customFormat="1" ht="15">
      <c r="A26" s="4"/>
      <c r="B26" s="8"/>
      <c r="C26" s="12"/>
      <c r="D26" s="21">
        <v>39142</v>
      </c>
      <c r="E26" s="21">
        <v>39508</v>
      </c>
      <c r="F26" s="21">
        <v>39873</v>
      </c>
      <c r="G26" s="21">
        <v>40238</v>
      </c>
      <c r="H26" s="21">
        <v>40603</v>
      </c>
      <c r="I26" s="21">
        <v>40969</v>
      </c>
    </row>
    <row r="27" spans="1:10" s="8" customFormat="1">
      <c r="A27" s="27"/>
      <c r="B27" s="4" t="s">
        <v>9</v>
      </c>
      <c r="C27" s="12"/>
      <c r="D27" s="20">
        <f>ユナイテッドアローズ_財務諸表!E15</f>
        <v>23478</v>
      </c>
      <c r="E27" s="20">
        <f>ユナイテッドアローズ_財務諸表!F15</f>
        <v>27283</v>
      </c>
      <c r="F27" s="20">
        <f>ユナイテッドアローズ_財務諸表!G15</f>
        <v>29460</v>
      </c>
      <c r="G27" s="20">
        <f>ユナイテッドアローズ_財務諸表!H15</f>
        <v>29069</v>
      </c>
      <c r="H27" s="20">
        <f>ユナイテッドアローズ_財務諸表!I15</f>
        <v>28342</v>
      </c>
      <c r="I27" s="20">
        <f>ユナイテッドアローズ_財務諸表!J15</f>
        <v>33207</v>
      </c>
    </row>
    <row r="28" spans="1:10" s="8" customFormat="1">
      <c r="C28" s="9" t="s">
        <v>66</v>
      </c>
      <c r="D28" s="7">
        <f>ユナイテッドアローズ_財務諸表!E16-D29</f>
        <v>43.049999999999727</v>
      </c>
      <c r="E28" s="7">
        <f>ユナイテッドアローズ_財務諸表!F16-E29</f>
        <v>0</v>
      </c>
      <c r="F28" s="7">
        <f>ユナイテッドアローズ_財務諸表!G16-F29</f>
        <v>0</v>
      </c>
      <c r="G28" s="7">
        <f>ユナイテッドアローズ_財務諸表!H16-G29</f>
        <v>0</v>
      </c>
      <c r="H28" s="7">
        <f>ユナイテッドアローズ_財務諸表!I16-H29</f>
        <v>1111.4499999999998</v>
      </c>
      <c r="I28" s="7">
        <f>ユナイテッドアローズ_財務諸表!J16-I29</f>
        <v>3043.3999999999996</v>
      </c>
    </row>
    <row r="29" spans="1:10" s="8" customFormat="1">
      <c r="C29" s="9" t="s">
        <v>73</v>
      </c>
      <c r="D29" s="7">
        <f>IF(D6*0.05&lt;ユナイテッドアローズ_財務諸表!E16,D6*0.05,ユナイテッドアローズ_財務諸表!E16)</f>
        <v>3047.9500000000003</v>
      </c>
      <c r="E29" s="7">
        <f>IF(E6*0.05&lt;ユナイテッドアローズ_財務諸表!F16,E6*0.05,ユナイテッドアローズ_財務諸表!F16)</f>
        <v>3113</v>
      </c>
      <c r="F29" s="7">
        <f>IF(F6*0.05&lt;ユナイテッドアローズ_財務諸表!G16,F6*0.05,ユナイテッドアローズ_財務諸表!G16)</f>
        <v>3472</v>
      </c>
      <c r="G29" s="7">
        <f>IF(G6*0.05&lt;ユナイテッドアローズ_財務諸表!H16,G6*0.05,ユナイテッドアローズ_財務諸表!H16)</f>
        <v>4173</v>
      </c>
      <c r="H29" s="7">
        <f>IF(H6*0.05&lt;ユナイテッドアローズ_財務諸表!I16,H6*0.05,ユナイテッドアローズ_財務諸表!I16)</f>
        <v>4528.55</v>
      </c>
      <c r="I29" s="7">
        <f>IF(I6*0.05&lt;ユナイテッドアローズ_財務諸表!J16,I6*0.05,ユナイテッドアローズ_財務諸表!J16)</f>
        <v>5102.6000000000004</v>
      </c>
    </row>
    <row r="30" spans="1:10" s="8" customFormat="1">
      <c r="C30" s="9" t="s">
        <v>39</v>
      </c>
      <c r="D30" s="7">
        <f>ユナイテッドアローズ_財務諸表!E17</f>
        <v>243</v>
      </c>
      <c r="E30" s="7">
        <f>ユナイテッドアローズ_財務諸表!F17</f>
        <v>287</v>
      </c>
      <c r="F30" s="7">
        <f>ユナイテッドアローズ_財務諸表!G17</f>
        <v>301</v>
      </c>
      <c r="G30" s="7">
        <f>ユナイテッドアローズ_財務諸表!H17</f>
        <v>308</v>
      </c>
      <c r="H30" s="7">
        <f>ユナイテッドアローズ_財務諸表!I17</f>
        <v>257</v>
      </c>
      <c r="I30" s="7">
        <f>ユナイテッドアローズ_財務諸表!J17</f>
        <v>179</v>
      </c>
    </row>
    <row r="31" spans="1:10" s="8" customFormat="1">
      <c r="C31" s="9" t="s">
        <v>24</v>
      </c>
      <c r="D31" s="7">
        <f>ユナイテッドアローズ_財務諸表!E18</f>
        <v>14258</v>
      </c>
      <c r="E31" s="7">
        <f>ユナイテッドアローズ_財務諸表!F18</f>
        <v>17043</v>
      </c>
      <c r="F31" s="7">
        <f>ユナイテッドアローズ_財務諸表!G18</f>
        <v>18681</v>
      </c>
      <c r="G31" s="7">
        <f>ユナイテッドアローズ_財務諸表!H18</f>
        <v>16903</v>
      </c>
      <c r="H31" s="7">
        <f>ユナイテッドアローズ_財務諸表!I18</f>
        <v>15867</v>
      </c>
      <c r="I31" s="7">
        <f>ユナイテッドアローズ_財務諸表!J18</f>
        <v>15752</v>
      </c>
    </row>
    <row r="32" spans="1:10" s="8" customFormat="1">
      <c r="C32" s="9" t="s">
        <v>33</v>
      </c>
      <c r="D32" s="7">
        <f>SUM(ユナイテッドアローズ_財務諸表!E19:E22)</f>
        <v>5885</v>
      </c>
      <c r="E32" s="7">
        <f>SUM(ユナイテッドアローズ_財務諸表!F19:F22)</f>
        <v>6839</v>
      </c>
      <c r="F32" s="7">
        <f>SUM(ユナイテッドアローズ_財務諸表!G19:G22)</f>
        <v>7002</v>
      </c>
      <c r="G32" s="7">
        <f>SUM(ユナイテッドアローズ_財務諸表!H19:H22)</f>
        <v>7683</v>
      </c>
      <c r="H32" s="7">
        <f>SUM(ユナイテッドアローズ_財務諸表!I19:I22)</f>
        <v>6577</v>
      </c>
      <c r="I32" s="7">
        <f>SUM(ユナイテッドアローズ_財務諸表!J19:J22)</f>
        <v>9128</v>
      </c>
    </row>
    <row r="33" spans="2:9" s="8" customFormat="1">
      <c r="B33" s="4" t="s">
        <v>10</v>
      </c>
      <c r="C33" s="12"/>
      <c r="D33" s="20">
        <f>ユナイテッドアローズ_財務諸表!E23</f>
        <v>14654</v>
      </c>
      <c r="E33" s="20">
        <f>ユナイテッドアローズ_財務諸表!F23</f>
        <v>16078</v>
      </c>
      <c r="F33" s="20">
        <f>ユナイテッドアローズ_財務諸表!G23</f>
        <v>17360</v>
      </c>
      <c r="G33" s="20">
        <f>ユナイテッドアローズ_財務諸表!H23</f>
        <v>17094</v>
      </c>
      <c r="H33" s="20">
        <f>ユナイテッドアローズ_財務諸表!I23</f>
        <v>17373</v>
      </c>
      <c r="I33" s="20">
        <f>ユナイテッドアローズ_財務諸表!J23</f>
        <v>18071</v>
      </c>
    </row>
    <row r="34" spans="2:9" s="8" customFormat="1">
      <c r="C34" s="9" t="s">
        <v>25</v>
      </c>
      <c r="D34" s="7">
        <f>ユナイテッドアローズ_財務諸表!E24</f>
        <v>6312</v>
      </c>
      <c r="E34" s="7">
        <f>ユナイテッドアローズ_財務諸表!F24</f>
        <v>6739</v>
      </c>
      <c r="F34" s="7">
        <f>ユナイテッドアローズ_財務諸表!G24</f>
        <v>7789</v>
      </c>
      <c r="G34" s="7">
        <f>ユナイテッドアローズ_財務諸表!H24</f>
        <v>7502</v>
      </c>
      <c r="H34" s="7">
        <f>ユナイテッドアローズ_財務諸表!I24</f>
        <v>8189</v>
      </c>
      <c r="I34" s="7">
        <f>ユナイテッドアローズ_財務諸表!J24</f>
        <v>8685</v>
      </c>
    </row>
    <row r="35" spans="2:9" s="8" customFormat="1">
      <c r="C35" s="9" t="s">
        <v>26</v>
      </c>
      <c r="D35" s="7">
        <f>ユナイテッドアローズ_財務諸表!E33</f>
        <v>2941</v>
      </c>
      <c r="E35" s="7">
        <f>ユナイテッドアローズ_財務諸表!F33</f>
        <v>2938</v>
      </c>
      <c r="F35" s="7">
        <f>ユナイテッドアローズ_財務諸表!G33</f>
        <v>2590</v>
      </c>
      <c r="G35" s="7">
        <f>ユナイテッドアローズ_財務諸表!H33</f>
        <v>2182</v>
      </c>
      <c r="H35" s="7">
        <f>ユナイテッドアローズ_財務諸表!I33</f>
        <v>1885</v>
      </c>
      <c r="I35" s="7">
        <f>ユナイテッドアローズ_財務諸表!J33</f>
        <v>1725</v>
      </c>
    </row>
    <row r="36" spans="2:9" s="8" customFormat="1">
      <c r="C36" s="9" t="s">
        <v>92</v>
      </c>
      <c r="D36" s="7">
        <f>ユナイテッドアローズ_財務諸表!E37</f>
        <v>0</v>
      </c>
      <c r="E36" s="7">
        <f>ユナイテッドアローズ_財務諸表!F37</f>
        <v>0</v>
      </c>
      <c r="F36" s="7">
        <f>ユナイテッドアローズ_財務諸表!G37</f>
        <v>0</v>
      </c>
      <c r="G36" s="7">
        <f>ユナイテッドアローズ_財務諸表!H37</f>
        <v>163</v>
      </c>
      <c r="H36" s="7">
        <f>ユナイテッドアローズ_財務諸表!I37</f>
        <v>147</v>
      </c>
      <c r="I36" s="7">
        <f>ユナイテッドアローズ_財務諸表!J37</f>
        <v>129</v>
      </c>
    </row>
    <row r="37" spans="2:9" s="8" customFormat="1">
      <c r="C37" s="9" t="s">
        <v>125</v>
      </c>
      <c r="D37" s="7">
        <f>ユナイテッドアローズ_財務諸表!E38</f>
        <v>4828</v>
      </c>
      <c r="E37" s="7">
        <f>ユナイテッドアローズ_財務諸表!F38</f>
        <v>5593</v>
      </c>
      <c r="F37" s="7">
        <f>ユナイテッドアローズ_財務諸表!G38</f>
        <v>6022</v>
      </c>
      <c r="G37" s="7">
        <f>ユナイテッドアローズ_財務諸表!H38</f>
        <v>6285</v>
      </c>
      <c r="H37" s="7">
        <f>ユナイテッドアローズ_財務諸表!I38</f>
        <v>6224</v>
      </c>
      <c r="I37" s="7">
        <f>ユナイテッドアローズ_財務諸表!J38</f>
        <v>6478</v>
      </c>
    </row>
    <row r="38" spans="2:9" s="8" customFormat="1">
      <c r="C38" s="9" t="s">
        <v>93</v>
      </c>
      <c r="D38" s="7">
        <f t="shared" ref="D38:I38" si="8">D33-SUM(D34:D37)</f>
        <v>573</v>
      </c>
      <c r="E38" s="7">
        <f t="shared" si="8"/>
        <v>808</v>
      </c>
      <c r="F38" s="7">
        <f t="shared" si="8"/>
        <v>959</v>
      </c>
      <c r="G38" s="7">
        <f t="shared" si="8"/>
        <v>962</v>
      </c>
      <c r="H38" s="7">
        <f t="shared" si="8"/>
        <v>928</v>
      </c>
      <c r="I38" s="7">
        <f t="shared" si="8"/>
        <v>1054</v>
      </c>
    </row>
    <row r="39" spans="2:9" s="8" customFormat="1">
      <c r="B39" s="4" t="s">
        <v>29</v>
      </c>
      <c r="C39" s="9"/>
      <c r="D39" s="7"/>
      <c r="E39" s="7"/>
      <c r="F39" s="7"/>
      <c r="G39" s="7"/>
      <c r="H39" s="7"/>
      <c r="I39" s="7"/>
    </row>
    <row r="40" spans="2:9" s="8" customFormat="1" ht="13.5" thickBot="1">
      <c r="B40" s="4" t="s">
        <v>11</v>
      </c>
      <c r="C40" s="12"/>
      <c r="D40" s="10">
        <f>ユナイテッドアローズ_財務諸表!E42</f>
        <v>38132</v>
      </c>
      <c r="E40" s="10">
        <f>ユナイテッドアローズ_財務諸表!F42</f>
        <v>43362</v>
      </c>
      <c r="F40" s="10">
        <f>ユナイテッドアローズ_財務諸表!G42</f>
        <v>46821</v>
      </c>
      <c r="G40" s="10">
        <f>ユナイテッドアローズ_財務諸表!H42</f>
        <v>46163</v>
      </c>
      <c r="H40" s="10">
        <f>ユナイテッドアローズ_財務諸表!I42</f>
        <v>45716</v>
      </c>
      <c r="I40" s="10">
        <f>ユナイテッドアローズ_財務諸表!J42</f>
        <v>51278</v>
      </c>
    </row>
    <row r="41" spans="2:9" s="8" customFormat="1" ht="13.5" thickTop="1">
      <c r="C41" s="12"/>
      <c r="D41" s="7"/>
      <c r="E41" s="7"/>
      <c r="F41" s="7"/>
      <c r="G41" s="7"/>
      <c r="H41" s="7"/>
      <c r="I41" s="7"/>
    </row>
    <row r="42" spans="2:9" s="8" customFormat="1">
      <c r="B42" s="4" t="s">
        <v>12</v>
      </c>
      <c r="C42" s="12"/>
      <c r="D42" s="20">
        <f>ユナイテッドアローズ_財務諸表!E47</f>
        <v>16646</v>
      </c>
      <c r="E42" s="20">
        <f>ユナイテッドアローズ_財務諸表!F47</f>
        <v>20140</v>
      </c>
      <c r="F42" s="20">
        <f>ユナイテッドアローズ_財務諸表!G47</f>
        <v>19854</v>
      </c>
      <c r="G42" s="20">
        <f>ユナイテッドアローズ_財務諸表!H47</f>
        <v>19406</v>
      </c>
      <c r="H42" s="20">
        <f>ユナイテッドアローズ_財務諸表!I47</f>
        <v>27484</v>
      </c>
      <c r="I42" s="20">
        <f>ユナイテッドアローズ_財務諸表!J47</f>
        <v>25696</v>
      </c>
    </row>
    <row r="43" spans="2:9" s="8" customFormat="1">
      <c r="C43" s="9" t="s">
        <v>52</v>
      </c>
      <c r="D43" s="7">
        <f>ユナイテッドアローズ_財務諸表!E48</f>
        <v>7203</v>
      </c>
      <c r="E43" s="7">
        <f>ユナイテッドアローズ_財務諸表!F48</f>
        <v>7308</v>
      </c>
      <c r="F43" s="7">
        <f>ユナイテッドアローズ_財務諸表!G48</f>
        <v>8073</v>
      </c>
      <c r="G43" s="7">
        <f>ユナイテッドアローズ_財務諸表!H48</f>
        <v>7670</v>
      </c>
      <c r="H43" s="7">
        <f>ユナイテッドアローズ_財務諸表!I48</f>
        <v>7193</v>
      </c>
      <c r="I43" s="7">
        <f>ユナイテッドアローズ_財務諸表!J48</f>
        <v>7983</v>
      </c>
    </row>
    <row r="44" spans="2:9" s="8" customFormat="1">
      <c r="C44" s="9" t="s">
        <v>15</v>
      </c>
      <c r="D44" s="7">
        <f>ユナイテッドアローズ_財務諸表!E49+ユナイテッドアローズ_財務諸表!E51</f>
        <v>4620</v>
      </c>
      <c r="E44" s="7">
        <f>ユナイテッドアローズ_財務諸表!F49+ユナイテッドアローズ_財務諸表!F51</f>
        <v>7067</v>
      </c>
      <c r="F44" s="7">
        <f>ユナイテッドアローズ_財務諸表!G49+ユナイテッドアローズ_財務諸表!G51</f>
        <v>8031</v>
      </c>
      <c r="G44" s="7">
        <f>ユナイテッドアローズ_財務諸表!H49+ユナイテッドアローズ_財務諸表!H51</f>
        <v>4416</v>
      </c>
      <c r="H44" s="7">
        <f>ユナイテッドアローズ_財務諸表!I49+ユナイテッドアローズ_財務諸表!I51</f>
        <v>14894</v>
      </c>
      <c r="I44" s="7">
        <f>ユナイテッドアローズ_財務諸表!J49+ユナイテッドアローズ_財務諸表!J51</f>
        <v>6341</v>
      </c>
    </row>
    <row r="45" spans="2:9" s="8" customFormat="1">
      <c r="C45" s="9" t="s">
        <v>60</v>
      </c>
      <c r="D45" s="7">
        <f>ユナイテッドアローズ_財務諸表!E50</f>
        <v>10</v>
      </c>
      <c r="E45" s="7">
        <f>ユナイテッドアローズ_財務諸表!F50</f>
        <v>0</v>
      </c>
      <c r="F45" s="7">
        <f>ユナイテッドアローズ_財務諸表!G50</f>
        <v>0</v>
      </c>
      <c r="G45" s="7">
        <f>ユナイテッドアローズ_財務諸表!H50</f>
        <v>0</v>
      </c>
      <c r="H45" s="7">
        <f>ユナイテッドアローズ_財務諸表!I50</f>
        <v>0</v>
      </c>
      <c r="I45" s="7">
        <f>ユナイテッドアローズ_財務諸表!J50</f>
        <v>0</v>
      </c>
    </row>
    <row r="46" spans="2:9" s="8" customFormat="1">
      <c r="C46" s="9" t="s">
        <v>23</v>
      </c>
      <c r="D46" s="7">
        <f>SUM(ユナイテッドアローズ_財務諸表!E52:E58)</f>
        <v>4811</v>
      </c>
      <c r="E46" s="7">
        <f>SUM(ユナイテッドアローズ_財務諸表!F52:F58)</f>
        <v>5764</v>
      </c>
      <c r="F46" s="7">
        <f>SUM(ユナイテッドアローズ_財務諸表!G52:G58)</f>
        <v>3747</v>
      </c>
      <c r="G46" s="7">
        <f>SUM(ユナイテッドアローズ_財務諸表!H52:H58)</f>
        <v>7316</v>
      </c>
      <c r="H46" s="7">
        <f>SUM(ユナイテッドアローズ_財務諸表!I52:I58)</f>
        <v>5395</v>
      </c>
      <c r="I46" s="7">
        <f>SUM(ユナイテッドアローズ_財務諸表!J52:J58)</f>
        <v>11369</v>
      </c>
    </row>
    <row r="47" spans="2:9" s="8" customFormat="1">
      <c r="B47" s="4" t="s">
        <v>13</v>
      </c>
      <c r="C47" s="12"/>
      <c r="D47" s="20">
        <f>ユナイテッドアローズ_財務諸表!E59</f>
        <v>3850</v>
      </c>
      <c r="E47" s="20">
        <f>ユナイテッドアローズ_財務諸表!F59</f>
        <v>510</v>
      </c>
      <c r="F47" s="20">
        <f>ユナイテッドアローズ_財務諸表!G59</f>
        <v>3962</v>
      </c>
      <c r="G47" s="20">
        <f>ユナイテッドアローズ_財務諸表!H59</f>
        <v>3429</v>
      </c>
      <c r="H47" s="20">
        <f>ユナイテッドアローズ_財務諸表!I59</f>
        <v>3128</v>
      </c>
      <c r="I47" s="20">
        <f>ユナイテッドアローズ_財務諸表!J59</f>
        <v>6290</v>
      </c>
    </row>
    <row r="48" spans="2:9" s="8" customFormat="1">
      <c r="B48" s="4"/>
      <c r="C48" s="9" t="s">
        <v>55</v>
      </c>
      <c r="D48" s="16">
        <f>ユナイテッドアローズ_財務諸表!E61</f>
        <v>0</v>
      </c>
      <c r="E48" s="16">
        <f>ユナイテッドアローズ_財務諸表!F61</f>
        <v>0</v>
      </c>
      <c r="F48" s="16">
        <f>ユナイテッドアローズ_財務諸表!G61</f>
        <v>0</v>
      </c>
      <c r="G48" s="16">
        <f>ユナイテッドアローズ_財務諸表!H61</f>
        <v>0</v>
      </c>
      <c r="H48" s="16">
        <f>ユナイテッドアローズ_財務諸表!I61</f>
        <v>0</v>
      </c>
      <c r="I48" s="16">
        <f>ユナイテッドアローズ_財務諸表!J61</f>
        <v>0</v>
      </c>
    </row>
    <row r="49" spans="2:11" s="8" customFormat="1">
      <c r="B49" s="4"/>
      <c r="C49" s="9" t="s">
        <v>36</v>
      </c>
      <c r="D49" s="16">
        <f>ユナイテッドアローズ_財務諸表!E60</f>
        <v>3616</v>
      </c>
      <c r="E49" s="16">
        <f>ユナイテッドアローズ_財務諸表!F60</f>
        <v>349</v>
      </c>
      <c r="F49" s="16">
        <f>ユナイテッドアローズ_財務諸表!G60</f>
        <v>3868</v>
      </c>
      <c r="G49" s="16">
        <f>ユナイテッドアローズ_財務諸表!H60</f>
        <v>3332</v>
      </c>
      <c r="H49" s="16">
        <f>ユナイテッドアローズ_財務諸表!I60</f>
        <v>1238</v>
      </c>
      <c r="I49" s="16">
        <f>ユナイテッドアローズ_財務諸表!J60</f>
        <v>3773</v>
      </c>
    </row>
    <row r="50" spans="2:11" s="8" customFormat="1">
      <c r="C50" s="9" t="s">
        <v>34</v>
      </c>
      <c r="D50" s="7">
        <f>SUM(ユナイテッドアローズ_財務諸表!E62:E65)</f>
        <v>234</v>
      </c>
      <c r="E50" s="7">
        <f>SUM(ユナイテッドアローズ_財務諸表!F62:F65)</f>
        <v>161</v>
      </c>
      <c r="F50" s="7">
        <f>SUM(ユナイテッドアローズ_財務諸表!G62:G65)</f>
        <v>91</v>
      </c>
      <c r="G50" s="7">
        <f>SUM(ユナイテッドアローズ_財務諸表!H62:H65)</f>
        <v>97</v>
      </c>
      <c r="H50" s="7">
        <f>SUM(ユナイテッドアローズ_財務諸表!I62:I65)</f>
        <v>1889</v>
      </c>
      <c r="I50" s="7">
        <f>SUM(ユナイテッドアローズ_財務諸表!J62:J65)</f>
        <v>2515</v>
      </c>
    </row>
    <row r="51" spans="2:11" s="8" customFormat="1">
      <c r="B51" s="4" t="s">
        <v>21</v>
      </c>
      <c r="C51" s="12"/>
      <c r="D51" s="20">
        <f>ユナイテッドアローズ_財務諸表!E66</f>
        <v>17635</v>
      </c>
      <c r="E51" s="20">
        <f>ユナイテッドアローズ_財務諸表!F66</f>
        <v>22711</v>
      </c>
      <c r="F51" s="20">
        <f>ユナイテッドアローズ_財務諸表!G66</f>
        <v>23004</v>
      </c>
      <c r="G51" s="20">
        <f>ユナイテッドアローズ_財務諸表!H66</f>
        <v>23327</v>
      </c>
      <c r="H51" s="20">
        <f>ユナイテッドアローズ_財務諸表!I66</f>
        <v>15103</v>
      </c>
      <c r="I51" s="20">
        <f>ユナイテッドアローズ_財務諸表!J66</f>
        <v>19291</v>
      </c>
    </row>
    <row r="52" spans="2:11" s="8" customFormat="1">
      <c r="C52" s="9" t="s">
        <v>14</v>
      </c>
      <c r="D52" s="7">
        <f>ユナイテッドアローズ_財務諸表!E67</f>
        <v>3030</v>
      </c>
      <c r="E52" s="7">
        <f>ユナイテッドアローズ_財務諸表!F67</f>
        <v>3030</v>
      </c>
      <c r="F52" s="7">
        <f>ユナイテッドアローズ_財務諸表!G67</f>
        <v>3030</v>
      </c>
      <c r="G52" s="7">
        <f>ユナイテッドアローズ_財務諸表!H67</f>
        <v>3030</v>
      </c>
      <c r="H52" s="7">
        <f>ユナイテッドアローズ_財務諸表!I67</f>
        <v>3030</v>
      </c>
      <c r="I52" s="7">
        <f>ユナイテッドアローズ_財務諸表!J67</f>
        <v>3030</v>
      </c>
    </row>
    <row r="53" spans="2:11" s="8" customFormat="1">
      <c r="C53" s="9" t="s">
        <v>19</v>
      </c>
      <c r="D53" s="7">
        <f>ユナイテッドアローズ_財務諸表!E68</f>
        <v>4095</v>
      </c>
      <c r="E53" s="7">
        <f>ユナイテッドアローズ_財務諸表!F68</f>
        <v>4458</v>
      </c>
      <c r="F53" s="7">
        <f>ユナイテッドアローズ_財務諸表!G68</f>
        <v>4095</v>
      </c>
      <c r="G53" s="7">
        <f>ユナイテッドアローズ_財務諸表!H68</f>
        <v>4095</v>
      </c>
      <c r="H53" s="7">
        <f>ユナイテッドアローズ_財務諸表!I68</f>
        <v>4095</v>
      </c>
      <c r="I53" s="7">
        <f>ユナイテッドアローズ_財務諸表!J68</f>
        <v>4095</v>
      </c>
    </row>
    <row r="54" spans="2:11" s="8" customFormat="1">
      <c r="C54" s="9" t="s">
        <v>20</v>
      </c>
      <c r="D54" s="7">
        <f>ユナイテッドアローズ_財務諸表!E69</f>
        <v>20640</v>
      </c>
      <c r="E54" s="7">
        <f>ユナイテッドアローズ_財務諸表!F69</f>
        <v>23721</v>
      </c>
      <c r="F54" s="7">
        <f>ユナイテッドアローズ_財務諸表!G69</f>
        <v>16771</v>
      </c>
      <c r="G54" s="7">
        <f>ユナイテッドアローズ_財務諸表!H69</f>
        <v>17119</v>
      </c>
      <c r="H54" s="7">
        <f>ユナイテッドアローズ_財務諸表!I69</f>
        <v>19514</v>
      </c>
      <c r="I54" s="7">
        <f>ユナイテッドアローズ_財務諸表!J69</f>
        <v>23600</v>
      </c>
      <c r="K54" s="14"/>
    </row>
    <row r="55" spans="2:11" s="8" customFormat="1">
      <c r="C55" s="9" t="s">
        <v>59</v>
      </c>
      <c r="D55" s="34">
        <f>ユナイテッドアローズ_財務諸表!E70</f>
        <v>-10117</v>
      </c>
      <c r="E55" s="34">
        <f>ユナイテッドアローズ_財務諸表!F70</f>
        <v>-8441</v>
      </c>
      <c r="F55" s="34">
        <f>ユナイテッドアローズ_財務諸表!G70</f>
        <v>-909</v>
      </c>
      <c r="G55" s="34">
        <f>ユナイテッドアローズ_財務諸表!H70</f>
        <v>-909</v>
      </c>
      <c r="H55" s="34">
        <f>ユナイテッドアローズ_財務諸表!I70</f>
        <v>-11537</v>
      </c>
      <c r="I55" s="34">
        <f>ユナイテッドアローズ_財務諸表!J70</f>
        <v>-11463</v>
      </c>
      <c r="K55" s="14"/>
    </row>
    <row r="56" spans="2:11" s="8" customFormat="1">
      <c r="C56" s="9" t="s">
        <v>58</v>
      </c>
      <c r="D56" s="34">
        <f>ユナイテッドアローズ_財務諸表!E71</f>
        <v>0</v>
      </c>
      <c r="E56" s="34">
        <f>ユナイテッドアローズ_財務諸表!F71</f>
        <v>0</v>
      </c>
      <c r="F56" s="34">
        <f>ユナイテッドアローズ_財務諸表!G71</f>
        <v>0</v>
      </c>
      <c r="G56" s="34">
        <f>ユナイテッドアローズ_財務諸表!H71</f>
        <v>-1</v>
      </c>
      <c r="H56" s="34">
        <f>ユナイテッドアローズ_財務諸表!I71</f>
        <v>-11</v>
      </c>
      <c r="I56" s="34">
        <f>ユナイテッドアローズ_財務諸表!J71</f>
        <v>-21</v>
      </c>
      <c r="K56" s="14"/>
    </row>
    <row r="57" spans="2:11" s="8" customFormat="1">
      <c r="C57" s="9" t="s">
        <v>62</v>
      </c>
      <c r="D57" s="34">
        <f>ユナイテッドアローズ_財務諸表!E72</f>
        <v>-12</v>
      </c>
      <c r="E57" s="34">
        <f>ユナイテッドアローズ_財務諸表!F72</f>
        <v>-56</v>
      </c>
      <c r="F57" s="34">
        <f>ユナイテッドアローズ_財務諸表!G72</f>
        <v>17</v>
      </c>
      <c r="G57" s="34">
        <f>ユナイテッドアローズ_財務諸表!H72</f>
        <v>-6</v>
      </c>
      <c r="H57" s="34">
        <f>ユナイテッドアローズ_財務諸表!I72</f>
        <v>12</v>
      </c>
      <c r="I57" s="34">
        <f>ユナイテッドアローズ_財務諸表!J72</f>
        <v>49</v>
      </c>
      <c r="K57" s="14"/>
    </row>
    <row r="58" spans="2:11" s="8" customFormat="1" ht="13.5" thickBot="1">
      <c r="B58" s="4" t="s">
        <v>22</v>
      </c>
      <c r="C58" s="12"/>
      <c r="D58" s="10">
        <f>ユナイテッドアローズ_財務諸表!E73</f>
        <v>38132</v>
      </c>
      <c r="E58" s="10">
        <f>ユナイテッドアローズ_財務諸表!F73</f>
        <v>43362</v>
      </c>
      <c r="F58" s="10">
        <f>ユナイテッドアローズ_財務諸表!G73</f>
        <v>46821</v>
      </c>
      <c r="G58" s="10">
        <f>ユナイテッドアローズ_財務諸表!H73</f>
        <v>46163</v>
      </c>
      <c r="H58" s="10">
        <f>ユナイテッドアローズ_財務諸表!I73</f>
        <v>45716</v>
      </c>
      <c r="I58" s="10">
        <f>ユナイテッドアローズ_財務諸表!J73</f>
        <v>51278</v>
      </c>
    </row>
    <row r="59" spans="2:11" s="8" customFormat="1" ht="13.5" thickTop="1">
      <c r="C59" s="5" t="s">
        <v>89</v>
      </c>
      <c r="D59" s="7">
        <f t="shared" ref="D59:I59" si="9">IF(D40-D58&lt;1,0,"不一致")</f>
        <v>0</v>
      </c>
      <c r="E59" s="7">
        <f t="shared" si="9"/>
        <v>0</v>
      </c>
      <c r="F59" s="7">
        <f t="shared" si="9"/>
        <v>0</v>
      </c>
      <c r="G59" s="7">
        <f t="shared" si="9"/>
        <v>0</v>
      </c>
      <c r="H59" s="7">
        <f t="shared" si="9"/>
        <v>0</v>
      </c>
      <c r="I59" s="7">
        <f t="shared" si="9"/>
        <v>0</v>
      </c>
    </row>
    <row r="60" spans="2:11" s="8" customFormat="1">
      <c r="C60" s="5"/>
      <c r="D60" s="7"/>
      <c r="E60" s="7"/>
      <c r="F60" s="7"/>
      <c r="G60" s="7"/>
      <c r="H60" s="7"/>
      <c r="I60" s="7"/>
    </row>
    <row r="62" spans="2:11">
      <c r="C62" s="9" t="s">
        <v>140</v>
      </c>
      <c r="D62" s="58"/>
      <c r="E62" s="59">
        <f>D30/(E6/12)</f>
        <v>4.0376067902687579E-2</v>
      </c>
      <c r="F62" s="59">
        <f>E30/(F6/12)</f>
        <v>4.3231029937864811E-2</v>
      </c>
      <c r="G62" s="59">
        <f>F30/(G6/12)</f>
        <v>4.3255412914351407E-2</v>
      </c>
      <c r="H62" s="59">
        <f>G30/(H6/12)</f>
        <v>4.0807764074593411E-2</v>
      </c>
      <c r="I62" s="59">
        <f>H30/(I6/12)</f>
        <v>3.0219887900286128E-2</v>
      </c>
      <c r="J62" s="59"/>
    </row>
    <row r="63" spans="2:11">
      <c r="C63" s="9" t="s">
        <v>141</v>
      </c>
      <c r="D63" s="58"/>
      <c r="E63" s="59">
        <f>D31/(E6/12)</f>
        <v>2.3690616302737428</v>
      </c>
      <c r="F63" s="59">
        <f>E31/(F6/12)</f>
        <v>2.5672001506307662</v>
      </c>
      <c r="G63" s="59">
        <f>F31/(G6/12)</f>
        <v>2.6845660088139489</v>
      </c>
      <c r="H63" s="59">
        <f>G31/(H6/12)</f>
        <v>2.2395247927040667</v>
      </c>
      <c r="I63" s="59">
        <f>H31/(I6/12)</f>
        <v>1.865754713283424</v>
      </c>
      <c r="J63" s="59"/>
    </row>
    <row r="64" spans="2:11">
      <c r="C64" s="9" t="s">
        <v>142</v>
      </c>
      <c r="D64" s="58"/>
      <c r="E64" s="59">
        <f>D43/(E6/12)</f>
        <v>1.1968264078315172</v>
      </c>
      <c r="F64" s="59">
        <f>E43/(F6/12)</f>
        <v>1.1008096403690453</v>
      </c>
      <c r="G64" s="59">
        <f>F43/(G6/12)</f>
        <v>1.1601360413872388</v>
      </c>
      <c r="H64" s="59">
        <f>G43/(H6/12)</f>
        <v>1.0162193196497775</v>
      </c>
      <c r="I64" s="59">
        <f>H43/(I6/12)</f>
        <v>0.84580409987065408</v>
      </c>
      <c r="J64" s="59"/>
    </row>
  </sheetData>
  <mergeCells count="1">
    <mergeCell ref="A1:K1"/>
  </mergeCells>
  <phoneticPr fontId="7"/>
  <printOptions horizontalCentered="1"/>
  <pageMargins left="0.78740157480314965" right="0.78740157480314965" top="0.98425196850393704" bottom="0.98425196850393704" header="0.51181102362204722" footer="0.51181102362204722"/>
  <pageSetup paperSize="9" scale="78" fitToHeight="3" orientation="landscape" horizontalDpi="4294967293" verticalDpi="0" r:id="rId1"/>
  <headerFooter alignWithMargins="0">
    <oddHeader>&amp;L&amp;"ＭＳ Ｐ明朝,標準"&amp;F&amp;C&amp;"ＭＳ Ｐ明朝,標準"&amp;A</oddHeader>
    <oddFooter>&amp;R&amp;P/&amp;N</oddFooter>
  </headerFooter>
  <rowBreaks count="2" manualBreakCount="2">
    <brk id="22" max="10" man="1"/>
    <brk id="59" max="10" man="1"/>
  </rowBreaks>
  <ignoredErrors>
    <ignoredError sqref="D32:I32 D46:I46 D50:I50" formulaRange="1"/>
  </ignoredErrors>
  <legacyDrawing r:id="rId2"/>
</worksheet>
</file>

<file path=xl/worksheets/sheet5.xml><?xml version="1.0" encoding="utf-8"?>
<worksheet xmlns="http://schemas.openxmlformats.org/spreadsheetml/2006/main" xmlns:r="http://schemas.openxmlformats.org/officeDocument/2006/relationships">
  <dimension ref="A1:K79"/>
  <sheetViews>
    <sheetView showGridLines="0" topLeftCell="A46" zoomScaleNormal="100" zoomScaleSheetLayoutView="100" workbookViewId="0">
      <selection activeCell="O56" sqref="O56"/>
    </sheetView>
  </sheetViews>
  <sheetFormatPr defaultColWidth="12" defaultRowHeight="12.75"/>
  <cols>
    <col min="1" max="1" width="9.33203125" style="8" customWidth="1"/>
    <col min="2" max="3" width="3" style="8" customWidth="1"/>
    <col min="4" max="4" width="33.5" style="12" customWidth="1"/>
    <col min="5" max="8" width="12.83203125" style="12" customWidth="1"/>
    <col min="9" max="10" width="12.83203125" style="8" customWidth="1"/>
    <col min="11" max="11" width="1.5" style="8" customWidth="1"/>
    <col min="12" max="16384" width="12" style="8"/>
  </cols>
  <sheetData>
    <row r="1" spans="1:11" ht="30" customHeight="1">
      <c r="A1" s="63" t="s">
        <v>153</v>
      </c>
      <c r="B1" s="64"/>
      <c r="C1" s="64"/>
      <c r="D1" s="64"/>
      <c r="E1" s="64"/>
      <c r="F1" s="64"/>
      <c r="G1" s="64"/>
      <c r="H1" s="64"/>
      <c r="I1" s="64"/>
      <c r="J1" s="64"/>
    </row>
    <row r="3" spans="1:11">
      <c r="A3" s="4" t="s">
        <v>139</v>
      </c>
      <c r="J3" s="5" t="s">
        <v>18</v>
      </c>
    </row>
    <row r="4" spans="1:11">
      <c r="E4" s="6" t="s">
        <v>8</v>
      </c>
      <c r="F4" s="6" t="s">
        <v>8</v>
      </c>
      <c r="G4" s="6" t="s">
        <v>8</v>
      </c>
      <c r="H4" s="6" t="s">
        <v>8</v>
      </c>
      <c r="I4" s="6" t="s">
        <v>8</v>
      </c>
      <c r="J4" s="6" t="s">
        <v>8</v>
      </c>
    </row>
    <row r="5" spans="1:11" ht="15">
      <c r="E5" s="21">
        <v>39142</v>
      </c>
      <c r="F5" s="21">
        <v>39508</v>
      </c>
      <c r="G5" s="21">
        <v>39873</v>
      </c>
      <c r="H5" s="21">
        <v>40238</v>
      </c>
      <c r="I5" s="21">
        <v>40603</v>
      </c>
      <c r="J5" s="21">
        <v>40969</v>
      </c>
    </row>
    <row r="6" spans="1:11">
      <c r="B6" s="4" t="s">
        <v>4</v>
      </c>
      <c r="C6" s="4"/>
      <c r="D6" s="13"/>
      <c r="E6" s="7">
        <v>60959</v>
      </c>
      <c r="F6" s="7">
        <v>72221</v>
      </c>
      <c r="G6" s="7">
        <v>79665</v>
      </c>
      <c r="H6" s="7">
        <v>83504</v>
      </c>
      <c r="I6" s="7">
        <v>90571</v>
      </c>
      <c r="J6" s="7">
        <v>102052</v>
      </c>
    </row>
    <row r="7" spans="1:11" ht="12.75" customHeight="1">
      <c r="B7" s="4" t="s">
        <v>1</v>
      </c>
      <c r="C7" s="4"/>
      <c r="E7" s="7">
        <v>27887</v>
      </c>
      <c r="F7" s="7">
        <v>35330</v>
      </c>
      <c r="G7" s="7">
        <v>39018</v>
      </c>
      <c r="H7" s="7">
        <v>40639</v>
      </c>
      <c r="I7" s="7">
        <v>42569</v>
      </c>
      <c r="J7" s="7">
        <v>46390</v>
      </c>
    </row>
    <row r="8" spans="1:11">
      <c r="B8" s="4" t="s">
        <v>2</v>
      </c>
      <c r="C8" s="4"/>
      <c r="E8" s="47">
        <v>33072</v>
      </c>
      <c r="F8" s="47">
        <v>36891</v>
      </c>
      <c r="G8" s="47">
        <v>40647</v>
      </c>
      <c r="H8" s="47">
        <v>42865</v>
      </c>
      <c r="I8" s="47">
        <v>48001</v>
      </c>
      <c r="J8" s="47">
        <v>55661</v>
      </c>
    </row>
    <row r="9" spans="1:11">
      <c r="B9" s="4" t="s">
        <v>7</v>
      </c>
      <c r="C9" s="4"/>
      <c r="E9" s="7">
        <v>25721</v>
      </c>
      <c r="F9" s="7">
        <v>31960</v>
      </c>
      <c r="G9" s="7">
        <v>36327</v>
      </c>
      <c r="H9" s="7">
        <v>37922</v>
      </c>
      <c r="I9" s="7">
        <v>40617</v>
      </c>
      <c r="J9" s="7">
        <v>45468</v>
      </c>
    </row>
    <row r="10" spans="1:11">
      <c r="B10" s="4" t="s">
        <v>3</v>
      </c>
      <c r="C10" s="4"/>
      <c r="E10" s="47">
        <v>7350</v>
      </c>
      <c r="F10" s="47">
        <v>4930</v>
      </c>
      <c r="G10" s="47">
        <v>4319</v>
      </c>
      <c r="H10" s="47">
        <v>4942</v>
      </c>
      <c r="I10" s="47">
        <v>7384</v>
      </c>
      <c r="J10" s="47">
        <v>10193</v>
      </c>
      <c r="K10" s="11"/>
    </row>
    <row r="11" spans="1:11">
      <c r="E11" s="32"/>
      <c r="F11" s="32"/>
      <c r="G11" s="32"/>
      <c r="H11" s="32"/>
      <c r="I11" s="32"/>
      <c r="J11" s="32"/>
    </row>
    <row r="12" spans="1:11">
      <c r="A12" s="4" t="s">
        <v>96</v>
      </c>
      <c r="J12" s="5" t="s">
        <v>18</v>
      </c>
    </row>
    <row r="13" spans="1:11">
      <c r="A13" s="4"/>
      <c r="E13" s="6" t="s">
        <v>8</v>
      </c>
      <c r="F13" s="6" t="s">
        <v>8</v>
      </c>
      <c r="G13" s="6" t="s">
        <v>8</v>
      </c>
      <c r="H13" s="6" t="s">
        <v>8</v>
      </c>
      <c r="I13" s="6" t="s">
        <v>8</v>
      </c>
      <c r="J13" s="6" t="s">
        <v>8</v>
      </c>
    </row>
    <row r="14" spans="1:11" ht="15">
      <c r="A14" s="4"/>
      <c r="E14" s="21">
        <v>39142</v>
      </c>
      <c r="F14" s="21">
        <v>39508</v>
      </c>
      <c r="G14" s="21">
        <v>39873</v>
      </c>
      <c r="H14" s="21">
        <v>40238</v>
      </c>
      <c r="I14" s="21">
        <v>40603</v>
      </c>
      <c r="J14" s="21">
        <v>40969</v>
      </c>
    </row>
    <row r="15" spans="1:11">
      <c r="B15" s="4" t="s">
        <v>9</v>
      </c>
      <c r="C15" s="4"/>
      <c r="E15" s="20">
        <v>23478</v>
      </c>
      <c r="F15" s="20">
        <v>27283</v>
      </c>
      <c r="G15" s="20">
        <v>29460</v>
      </c>
      <c r="H15" s="20">
        <v>29069</v>
      </c>
      <c r="I15" s="20">
        <v>28342</v>
      </c>
      <c r="J15" s="20">
        <v>33207</v>
      </c>
    </row>
    <row r="16" spans="1:11">
      <c r="D16" s="9" t="s">
        <v>38</v>
      </c>
      <c r="E16" s="7">
        <v>3091</v>
      </c>
      <c r="F16" s="7">
        <v>3113</v>
      </c>
      <c r="G16" s="7">
        <v>3472</v>
      </c>
      <c r="H16" s="7">
        <v>4173</v>
      </c>
      <c r="I16" s="7">
        <v>5640</v>
      </c>
      <c r="J16" s="7">
        <v>8146</v>
      </c>
    </row>
    <row r="17" spans="2:10">
      <c r="D17" s="9" t="s">
        <v>39</v>
      </c>
      <c r="E17" s="7">
        <v>243</v>
      </c>
      <c r="F17" s="7">
        <v>287</v>
      </c>
      <c r="G17" s="7">
        <v>301</v>
      </c>
      <c r="H17" s="7">
        <v>308</v>
      </c>
      <c r="I17" s="7">
        <v>257</v>
      </c>
      <c r="J17" s="7">
        <v>179</v>
      </c>
    </row>
    <row r="18" spans="2:10">
      <c r="D18" s="9" t="s">
        <v>24</v>
      </c>
      <c r="E18" s="7">
        <v>14258</v>
      </c>
      <c r="F18" s="7">
        <v>17043</v>
      </c>
      <c r="G18" s="7">
        <v>18681</v>
      </c>
      <c r="H18" s="7">
        <v>16903</v>
      </c>
      <c r="I18" s="7">
        <v>15867</v>
      </c>
      <c r="J18" s="7">
        <f>15548+204</f>
        <v>15752</v>
      </c>
    </row>
    <row r="19" spans="2:10">
      <c r="D19" s="9" t="s">
        <v>40</v>
      </c>
      <c r="E19" s="7">
        <v>4527</v>
      </c>
      <c r="F19" s="7">
        <v>5114</v>
      </c>
      <c r="G19" s="7">
        <v>5293</v>
      </c>
      <c r="H19" s="7">
        <v>5809</v>
      </c>
      <c r="I19" s="7">
        <v>5108</v>
      </c>
      <c r="J19" s="7">
        <v>7156</v>
      </c>
    </row>
    <row r="20" spans="2:10">
      <c r="D20" s="9" t="s">
        <v>41</v>
      </c>
      <c r="E20" s="7">
        <v>1018</v>
      </c>
      <c r="F20" s="7">
        <v>1400</v>
      </c>
      <c r="G20" s="7">
        <v>1347</v>
      </c>
      <c r="H20" s="7">
        <v>1565</v>
      </c>
      <c r="I20" s="7">
        <v>1161</v>
      </c>
      <c r="J20" s="7">
        <v>1552</v>
      </c>
    </row>
    <row r="21" spans="2:10">
      <c r="D21" s="9" t="s">
        <v>42</v>
      </c>
      <c r="E21" s="7">
        <v>343</v>
      </c>
      <c r="F21" s="7">
        <v>328</v>
      </c>
      <c r="G21" s="7">
        <v>394</v>
      </c>
      <c r="H21" s="7">
        <v>351</v>
      </c>
      <c r="I21" s="7">
        <v>348</v>
      </c>
      <c r="J21" s="7">
        <v>423</v>
      </c>
    </row>
    <row r="22" spans="2:10">
      <c r="D22" s="9" t="s">
        <v>43</v>
      </c>
      <c r="E22" s="34">
        <v>-3</v>
      </c>
      <c r="F22" s="34">
        <v>-3</v>
      </c>
      <c r="G22" s="34">
        <v>-32</v>
      </c>
      <c r="H22" s="34">
        <v>-42</v>
      </c>
      <c r="I22" s="34">
        <v>-40</v>
      </c>
      <c r="J22" s="34">
        <v>-3</v>
      </c>
    </row>
    <row r="23" spans="2:10">
      <c r="B23" s="4" t="s">
        <v>10</v>
      </c>
      <c r="C23" s="4"/>
      <c r="E23" s="20">
        <v>14654</v>
      </c>
      <c r="F23" s="20">
        <v>16078</v>
      </c>
      <c r="G23" s="20">
        <v>17360</v>
      </c>
      <c r="H23" s="20">
        <v>17094</v>
      </c>
      <c r="I23" s="20">
        <v>17373</v>
      </c>
      <c r="J23" s="20">
        <v>18071</v>
      </c>
    </row>
    <row r="24" spans="2:10">
      <c r="C24" s="25" t="s">
        <v>25</v>
      </c>
      <c r="E24" s="17">
        <v>6312</v>
      </c>
      <c r="F24" s="17">
        <v>6739</v>
      </c>
      <c r="G24" s="17">
        <v>7789</v>
      </c>
      <c r="H24" s="17">
        <v>7502</v>
      </c>
      <c r="I24" s="17">
        <v>8189</v>
      </c>
      <c r="J24" s="17">
        <v>8685</v>
      </c>
    </row>
    <row r="25" spans="2:10">
      <c r="D25" s="9" t="s">
        <v>44</v>
      </c>
      <c r="E25" s="7">
        <v>6346</v>
      </c>
      <c r="F25" s="7">
        <v>7477</v>
      </c>
      <c r="G25" s="7">
        <v>9512</v>
      </c>
      <c r="H25" s="7">
        <v>9847</v>
      </c>
      <c r="I25" s="7">
        <v>12381</v>
      </c>
      <c r="J25" s="7">
        <v>13696</v>
      </c>
    </row>
    <row r="26" spans="2:10">
      <c r="D26" s="9" t="s">
        <v>45</v>
      </c>
      <c r="E26" s="34">
        <v>-1915</v>
      </c>
      <c r="F26" s="34">
        <v>-2488</v>
      </c>
      <c r="G26" s="34">
        <v>-3429</v>
      </c>
      <c r="H26" s="34">
        <v>-4388</v>
      </c>
      <c r="I26" s="34">
        <v>-5788</v>
      </c>
      <c r="J26" s="34">
        <v>-6727</v>
      </c>
    </row>
    <row r="27" spans="2:10">
      <c r="D27" s="9" t="s">
        <v>46</v>
      </c>
      <c r="E27" s="7"/>
      <c r="F27" s="7"/>
      <c r="G27" s="7"/>
      <c r="H27" s="7"/>
      <c r="I27" s="7"/>
      <c r="J27" s="7"/>
    </row>
    <row r="28" spans="2:10">
      <c r="D28" s="9" t="s">
        <v>45</v>
      </c>
      <c r="E28" s="34"/>
      <c r="F28" s="34"/>
      <c r="G28" s="34"/>
      <c r="H28" s="34"/>
      <c r="I28" s="34"/>
      <c r="J28" s="34"/>
    </row>
    <row r="29" spans="2:10">
      <c r="D29" s="9" t="s">
        <v>47</v>
      </c>
      <c r="E29" s="7">
        <v>1077</v>
      </c>
      <c r="F29" s="7">
        <v>569</v>
      </c>
      <c r="G29" s="7">
        <v>569</v>
      </c>
      <c r="H29" s="7">
        <v>569</v>
      </c>
      <c r="I29" s="7">
        <v>569</v>
      </c>
      <c r="J29" s="7">
        <v>569</v>
      </c>
    </row>
    <row r="30" spans="2:10">
      <c r="D30" s="9" t="s">
        <v>48</v>
      </c>
      <c r="E30" s="7">
        <v>93</v>
      </c>
      <c r="F30" s="7">
        <v>254</v>
      </c>
      <c r="G30" s="7">
        <v>5</v>
      </c>
      <c r="H30" s="7">
        <v>540</v>
      </c>
      <c r="I30" s="7">
        <v>32</v>
      </c>
      <c r="J30" s="7">
        <v>137</v>
      </c>
    </row>
    <row r="31" spans="2:10">
      <c r="D31" s="9" t="s">
        <v>42</v>
      </c>
      <c r="E31" s="7">
        <v>1540</v>
      </c>
      <c r="F31" s="7">
        <v>2016</v>
      </c>
      <c r="G31" s="7">
        <v>2694</v>
      </c>
      <c r="H31" s="7">
        <v>2843</v>
      </c>
      <c r="I31" s="7">
        <v>3167</v>
      </c>
      <c r="J31" s="7">
        <v>3448</v>
      </c>
    </row>
    <row r="32" spans="2:10">
      <c r="D32" s="9" t="s">
        <v>49</v>
      </c>
      <c r="E32" s="34">
        <v>-831</v>
      </c>
      <c r="F32" s="34">
        <v>-1090</v>
      </c>
      <c r="G32" s="34">
        <v>-1563</v>
      </c>
      <c r="H32" s="34">
        <v>-1909</v>
      </c>
      <c r="I32" s="34">
        <v>-2172</v>
      </c>
      <c r="J32" s="34">
        <v>-2439</v>
      </c>
    </row>
    <row r="33" spans="1:10">
      <c r="C33" s="4" t="s">
        <v>32</v>
      </c>
      <c r="D33" s="9"/>
      <c r="E33" s="20">
        <v>2941</v>
      </c>
      <c r="F33" s="20">
        <v>2938</v>
      </c>
      <c r="G33" s="20">
        <v>2590</v>
      </c>
      <c r="H33" s="20">
        <v>2182</v>
      </c>
      <c r="I33" s="20">
        <v>1885</v>
      </c>
      <c r="J33" s="20">
        <v>1725</v>
      </c>
    </row>
    <row r="34" spans="1:10">
      <c r="C34" s="4"/>
      <c r="D34" s="9" t="s">
        <v>100</v>
      </c>
      <c r="E34" s="7">
        <v>1116</v>
      </c>
      <c r="F34" s="7">
        <v>797</v>
      </c>
      <c r="G34" s="7">
        <v>478</v>
      </c>
      <c r="H34" s="7">
        <v>159</v>
      </c>
      <c r="I34" s="7"/>
      <c r="J34" s="7"/>
    </row>
    <row r="35" spans="1:10">
      <c r="C35" s="4"/>
      <c r="D35" s="9" t="s">
        <v>42</v>
      </c>
      <c r="E35" s="7">
        <v>1824</v>
      </c>
      <c r="F35" s="7">
        <v>2140</v>
      </c>
      <c r="G35" s="7">
        <v>2112</v>
      </c>
      <c r="H35" s="7">
        <v>2022</v>
      </c>
      <c r="I35" s="7">
        <v>1885</v>
      </c>
      <c r="J35" s="7">
        <v>1725</v>
      </c>
    </row>
    <row r="36" spans="1:10">
      <c r="C36" s="4" t="s">
        <v>50</v>
      </c>
      <c r="D36" s="9"/>
      <c r="E36" s="20">
        <v>5401</v>
      </c>
      <c r="F36" s="20">
        <v>6400</v>
      </c>
      <c r="G36" s="20">
        <v>6980</v>
      </c>
      <c r="H36" s="20">
        <v>7409</v>
      </c>
      <c r="I36" s="20">
        <v>7299</v>
      </c>
      <c r="J36" s="20">
        <v>7659</v>
      </c>
    </row>
    <row r="37" spans="1:10">
      <c r="C37" s="4"/>
      <c r="D37" s="9" t="s">
        <v>51</v>
      </c>
      <c r="E37" s="7"/>
      <c r="F37" s="7"/>
      <c r="G37" s="7"/>
      <c r="H37" s="7">
        <v>163</v>
      </c>
      <c r="I37" s="7">
        <v>147</v>
      </c>
      <c r="J37" s="7">
        <v>129</v>
      </c>
    </row>
    <row r="38" spans="1:10">
      <c r="C38" s="4"/>
      <c r="D38" s="9" t="s">
        <v>101</v>
      </c>
      <c r="E38" s="7">
        <v>4828</v>
      </c>
      <c r="F38" s="7">
        <v>5593</v>
      </c>
      <c r="G38" s="7">
        <v>6022</v>
      </c>
      <c r="H38" s="7">
        <v>6285</v>
      </c>
      <c r="I38" s="7">
        <v>6224</v>
      </c>
      <c r="J38" s="7">
        <v>6478</v>
      </c>
    </row>
    <row r="39" spans="1:10">
      <c r="C39" s="4"/>
      <c r="D39" s="9" t="s">
        <v>41</v>
      </c>
      <c r="E39" s="7">
        <v>145</v>
      </c>
      <c r="F39" s="7">
        <v>236</v>
      </c>
      <c r="G39" s="7">
        <v>472</v>
      </c>
      <c r="H39" s="7">
        <v>499</v>
      </c>
      <c r="I39" s="7">
        <v>441</v>
      </c>
      <c r="J39" s="7">
        <v>494</v>
      </c>
    </row>
    <row r="40" spans="1:10">
      <c r="C40" s="4"/>
      <c r="D40" s="9" t="s">
        <v>42</v>
      </c>
      <c r="E40" s="7">
        <v>427</v>
      </c>
      <c r="F40" s="7">
        <v>571</v>
      </c>
      <c r="G40" s="7">
        <v>485</v>
      </c>
      <c r="H40" s="7">
        <v>464</v>
      </c>
      <c r="I40" s="7">
        <v>490</v>
      </c>
      <c r="J40" s="7">
        <v>583</v>
      </c>
    </row>
    <row r="41" spans="1:10">
      <c r="C41" s="4"/>
      <c r="D41" s="9" t="s">
        <v>43</v>
      </c>
      <c r="E41" s="34"/>
      <c r="F41" s="34"/>
      <c r="G41" s="34"/>
      <c r="H41" s="34">
        <v>-4</v>
      </c>
      <c r="I41" s="34">
        <v>-4</v>
      </c>
      <c r="J41" s="34">
        <v>-26</v>
      </c>
    </row>
    <row r="42" spans="1:10" ht="13.5" thickBot="1">
      <c r="B42" s="4" t="s">
        <v>11</v>
      </c>
      <c r="C42" s="4"/>
      <c r="E42" s="10">
        <v>38132</v>
      </c>
      <c r="F42" s="10">
        <v>43362</v>
      </c>
      <c r="G42" s="10">
        <v>46821</v>
      </c>
      <c r="H42" s="10">
        <v>46163</v>
      </c>
      <c r="I42" s="10">
        <v>45716</v>
      </c>
      <c r="J42" s="10">
        <v>51278</v>
      </c>
    </row>
    <row r="43" spans="1:10" ht="13.5" thickTop="1">
      <c r="E43" s="7"/>
      <c r="F43" s="7"/>
      <c r="G43" s="7"/>
      <c r="H43" s="7"/>
      <c r="I43" s="7"/>
      <c r="J43" s="7"/>
    </row>
    <row r="44" spans="1:10">
      <c r="A44" s="4" t="s">
        <v>96</v>
      </c>
      <c r="J44" s="5" t="s">
        <v>18</v>
      </c>
    </row>
    <row r="45" spans="1:10">
      <c r="A45" s="4"/>
      <c r="E45" s="6" t="s">
        <v>8</v>
      </c>
      <c r="F45" s="6" t="s">
        <v>8</v>
      </c>
      <c r="G45" s="6" t="s">
        <v>8</v>
      </c>
      <c r="H45" s="6" t="s">
        <v>8</v>
      </c>
      <c r="I45" s="6" t="s">
        <v>8</v>
      </c>
      <c r="J45" s="6" t="s">
        <v>8</v>
      </c>
    </row>
    <row r="46" spans="1:10" ht="15">
      <c r="A46" s="4"/>
      <c r="E46" s="21">
        <v>39142</v>
      </c>
      <c r="F46" s="21">
        <v>39508</v>
      </c>
      <c r="G46" s="21">
        <v>39873</v>
      </c>
      <c r="H46" s="21">
        <v>40238</v>
      </c>
      <c r="I46" s="21">
        <v>40603</v>
      </c>
      <c r="J46" s="21">
        <v>40969</v>
      </c>
    </row>
    <row r="47" spans="1:10">
      <c r="B47" s="4" t="s">
        <v>12</v>
      </c>
      <c r="C47" s="4"/>
      <c r="E47" s="20">
        <v>16646</v>
      </c>
      <c r="F47" s="20">
        <v>20140</v>
      </c>
      <c r="G47" s="20">
        <v>19854</v>
      </c>
      <c r="H47" s="20">
        <v>19406</v>
      </c>
      <c r="I47" s="20">
        <v>27484</v>
      </c>
      <c r="J47" s="20">
        <v>25696</v>
      </c>
    </row>
    <row r="48" spans="1:10">
      <c r="D48" s="9" t="s">
        <v>52</v>
      </c>
      <c r="E48" s="7">
        <v>7203</v>
      </c>
      <c r="F48" s="7">
        <v>7308</v>
      </c>
      <c r="G48" s="7">
        <v>8073</v>
      </c>
      <c r="H48" s="7">
        <v>7670</v>
      </c>
      <c r="I48" s="7">
        <v>7193</v>
      </c>
      <c r="J48" s="7">
        <v>7983</v>
      </c>
    </row>
    <row r="49" spans="2:11">
      <c r="D49" s="9" t="s">
        <v>15</v>
      </c>
      <c r="E49" s="7">
        <v>1000</v>
      </c>
      <c r="F49" s="7">
        <v>3800</v>
      </c>
      <c r="G49" s="7">
        <v>6050</v>
      </c>
      <c r="H49" s="7">
        <v>2240</v>
      </c>
      <c r="I49" s="7">
        <v>12800</v>
      </c>
      <c r="J49" s="7">
        <v>2800</v>
      </c>
    </row>
    <row r="50" spans="2:11">
      <c r="D50" s="9" t="s">
        <v>60</v>
      </c>
      <c r="E50" s="7">
        <v>10</v>
      </c>
      <c r="F50" s="7"/>
      <c r="G50" s="7"/>
      <c r="H50" s="7"/>
      <c r="I50" s="7"/>
      <c r="J50" s="7"/>
    </row>
    <row r="51" spans="2:11">
      <c r="D51" s="9" t="s">
        <v>102</v>
      </c>
      <c r="E51" s="7">
        <v>3620</v>
      </c>
      <c r="F51" s="7">
        <v>3267</v>
      </c>
      <c r="G51" s="7">
        <v>1981</v>
      </c>
      <c r="H51" s="7">
        <v>2176</v>
      </c>
      <c r="I51" s="7">
        <v>2094</v>
      </c>
      <c r="J51" s="7">
        <v>3541</v>
      </c>
    </row>
    <row r="52" spans="2:11">
      <c r="D52" s="9" t="s">
        <v>103</v>
      </c>
      <c r="E52" s="7">
        <v>2203</v>
      </c>
      <c r="F52" s="7">
        <v>2482</v>
      </c>
      <c r="G52" s="7">
        <v>2047</v>
      </c>
      <c r="H52" s="7">
        <v>2952</v>
      </c>
      <c r="I52" s="7">
        <v>2952</v>
      </c>
      <c r="J52" s="7">
        <v>4381</v>
      </c>
    </row>
    <row r="53" spans="2:11">
      <c r="D53" s="9" t="s">
        <v>53</v>
      </c>
      <c r="E53" s="7">
        <v>1693</v>
      </c>
      <c r="F53" s="7">
        <v>1936</v>
      </c>
      <c r="G53" s="7">
        <v>353</v>
      </c>
      <c r="H53" s="7">
        <v>1731</v>
      </c>
      <c r="I53" s="7">
        <v>600</v>
      </c>
      <c r="J53" s="7">
        <v>3866</v>
      </c>
    </row>
    <row r="54" spans="2:11">
      <c r="D54" s="9" t="s">
        <v>54</v>
      </c>
      <c r="E54" s="7">
        <v>659</v>
      </c>
      <c r="F54" s="7">
        <v>852</v>
      </c>
      <c r="G54" s="7">
        <v>856</v>
      </c>
      <c r="H54" s="7">
        <v>1495</v>
      </c>
      <c r="I54" s="7">
        <v>1233</v>
      </c>
      <c r="J54" s="7">
        <v>1993</v>
      </c>
    </row>
    <row r="55" spans="2:11">
      <c r="D55" s="9" t="s">
        <v>61</v>
      </c>
      <c r="E55" s="7"/>
      <c r="F55" s="7"/>
      <c r="G55" s="7"/>
      <c r="H55" s="7"/>
      <c r="I55" s="7">
        <v>60</v>
      </c>
      <c r="J55" s="7">
        <v>99</v>
      </c>
    </row>
    <row r="56" spans="2:11">
      <c r="D56" s="9" t="s">
        <v>104</v>
      </c>
      <c r="E56" s="7"/>
      <c r="F56" s="7"/>
      <c r="G56" s="7"/>
      <c r="H56" s="7">
        <v>418</v>
      </c>
      <c r="I56" s="7"/>
      <c r="J56" s="7"/>
    </row>
    <row r="57" spans="2:11">
      <c r="D57" s="9" t="s">
        <v>105</v>
      </c>
      <c r="E57" s="7"/>
      <c r="F57" s="7"/>
      <c r="G57" s="7"/>
      <c r="H57" s="7"/>
      <c r="I57" s="7">
        <v>76</v>
      </c>
      <c r="J57" s="7">
        <v>91</v>
      </c>
    </row>
    <row r="58" spans="2:11">
      <c r="D58" s="9" t="s">
        <v>17</v>
      </c>
      <c r="E58" s="7">
        <v>256</v>
      </c>
      <c r="F58" s="7">
        <v>494</v>
      </c>
      <c r="G58" s="7">
        <v>491</v>
      </c>
      <c r="H58" s="7">
        <v>720</v>
      </c>
      <c r="I58" s="7">
        <v>474</v>
      </c>
      <c r="J58" s="7">
        <v>939</v>
      </c>
    </row>
    <row r="59" spans="2:11">
      <c r="B59" s="4" t="s">
        <v>13</v>
      </c>
      <c r="C59" s="4"/>
      <c r="E59" s="20">
        <v>3850</v>
      </c>
      <c r="F59" s="20">
        <v>510</v>
      </c>
      <c r="G59" s="20">
        <v>3962</v>
      </c>
      <c r="H59" s="20">
        <v>3429</v>
      </c>
      <c r="I59" s="20">
        <v>3128</v>
      </c>
      <c r="J59" s="20">
        <v>6290</v>
      </c>
    </row>
    <row r="60" spans="2:11">
      <c r="B60" s="4"/>
      <c r="C60" s="4"/>
      <c r="D60" s="9" t="s">
        <v>36</v>
      </c>
      <c r="E60" s="16">
        <v>3616</v>
      </c>
      <c r="F60" s="16">
        <v>349</v>
      </c>
      <c r="G60" s="16">
        <v>3868</v>
      </c>
      <c r="H60" s="16">
        <v>3332</v>
      </c>
      <c r="I60" s="16">
        <v>1238</v>
      </c>
      <c r="J60" s="16">
        <v>3773</v>
      </c>
    </row>
    <row r="61" spans="2:11">
      <c r="B61" s="4"/>
      <c r="C61" s="4"/>
      <c r="D61" s="9" t="s">
        <v>106</v>
      </c>
      <c r="E61" s="16"/>
      <c r="F61" s="16"/>
      <c r="G61" s="16"/>
      <c r="H61" s="16"/>
      <c r="I61" s="16"/>
      <c r="J61" s="16"/>
    </row>
    <row r="62" spans="2:11">
      <c r="D62" s="9" t="s">
        <v>56</v>
      </c>
      <c r="E62" s="7">
        <v>154</v>
      </c>
      <c r="F62" s="7">
        <v>154</v>
      </c>
      <c r="G62" s="7">
        <v>91</v>
      </c>
      <c r="H62" s="7">
        <v>91</v>
      </c>
      <c r="I62" s="7">
        <v>91</v>
      </c>
      <c r="J62" s="7">
        <v>521</v>
      </c>
      <c r="K62" s="26"/>
    </row>
    <row r="63" spans="2:11">
      <c r="D63" s="9" t="s">
        <v>105</v>
      </c>
      <c r="E63" s="7"/>
      <c r="F63" s="7"/>
      <c r="G63" s="7"/>
      <c r="H63" s="7"/>
      <c r="I63" s="7">
        <v>1791</v>
      </c>
      <c r="J63" s="7">
        <v>1954</v>
      </c>
      <c r="K63" s="26"/>
    </row>
    <row r="64" spans="2:11">
      <c r="D64" s="9" t="s">
        <v>107</v>
      </c>
      <c r="E64" s="7"/>
      <c r="F64" s="7"/>
      <c r="G64" s="7"/>
      <c r="H64" s="7"/>
      <c r="I64" s="7"/>
      <c r="J64" s="7">
        <v>33</v>
      </c>
      <c r="K64" s="26"/>
    </row>
    <row r="65" spans="1:11">
      <c r="D65" s="9" t="s">
        <v>42</v>
      </c>
      <c r="E65" s="7">
        <v>80</v>
      </c>
      <c r="F65" s="7">
        <v>7</v>
      </c>
      <c r="G65" s="7"/>
      <c r="H65" s="7">
        <v>6</v>
      </c>
      <c r="I65" s="7">
        <v>7</v>
      </c>
      <c r="J65" s="7">
        <v>7</v>
      </c>
      <c r="K65" s="26"/>
    </row>
    <row r="66" spans="1:11">
      <c r="B66" s="4" t="s">
        <v>21</v>
      </c>
      <c r="C66" s="4"/>
      <c r="E66" s="20">
        <v>17635</v>
      </c>
      <c r="F66" s="20">
        <v>22711</v>
      </c>
      <c r="G66" s="20">
        <v>23004</v>
      </c>
      <c r="H66" s="20">
        <v>23327</v>
      </c>
      <c r="I66" s="20">
        <v>15103</v>
      </c>
      <c r="J66" s="20">
        <v>19291</v>
      </c>
    </row>
    <row r="67" spans="1:11">
      <c r="D67" s="9" t="s">
        <v>14</v>
      </c>
      <c r="E67" s="7">
        <v>3030</v>
      </c>
      <c r="F67" s="7">
        <v>3030</v>
      </c>
      <c r="G67" s="7">
        <v>3030</v>
      </c>
      <c r="H67" s="7">
        <v>3030</v>
      </c>
      <c r="I67" s="7">
        <v>3030</v>
      </c>
      <c r="J67" s="7">
        <v>3030</v>
      </c>
    </row>
    <row r="68" spans="1:11">
      <c r="D68" s="9" t="s">
        <v>19</v>
      </c>
      <c r="E68" s="7">
        <v>4095</v>
      </c>
      <c r="F68" s="7">
        <v>4458</v>
      </c>
      <c r="G68" s="7">
        <v>4095</v>
      </c>
      <c r="H68" s="7">
        <v>4095</v>
      </c>
      <c r="I68" s="7">
        <v>4095</v>
      </c>
      <c r="J68" s="7">
        <v>4095</v>
      </c>
    </row>
    <row r="69" spans="1:11">
      <c r="D69" s="9" t="s">
        <v>57</v>
      </c>
      <c r="E69" s="7">
        <v>20640</v>
      </c>
      <c r="F69" s="7">
        <v>23721</v>
      </c>
      <c r="G69" s="7">
        <v>16771</v>
      </c>
      <c r="H69" s="7">
        <v>17119</v>
      </c>
      <c r="I69" s="7">
        <v>19514</v>
      </c>
      <c r="J69" s="7">
        <v>23600</v>
      </c>
    </row>
    <row r="70" spans="1:11">
      <c r="D70" s="9" t="s">
        <v>59</v>
      </c>
      <c r="E70" s="34">
        <v>-10117</v>
      </c>
      <c r="F70" s="34">
        <v>-8441</v>
      </c>
      <c r="G70" s="34">
        <v>-909</v>
      </c>
      <c r="H70" s="34">
        <v>-909</v>
      </c>
      <c r="I70" s="34">
        <v>-11537</v>
      </c>
      <c r="J70" s="34">
        <v>-11463</v>
      </c>
    </row>
    <row r="71" spans="1:11">
      <c r="D71" s="9" t="s">
        <v>58</v>
      </c>
      <c r="E71" s="34"/>
      <c r="F71" s="34"/>
      <c r="G71" s="34"/>
      <c r="H71" s="34">
        <v>-1</v>
      </c>
      <c r="I71" s="34">
        <v>-11</v>
      </c>
      <c r="J71" s="34">
        <v>-21</v>
      </c>
    </row>
    <row r="72" spans="1:11">
      <c r="D72" s="9" t="s">
        <v>62</v>
      </c>
      <c r="E72" s="34">
        <v>-12</v>
      </c>
      <c r="F72" s="34">
        <v>-56</v>
      </c>
      <c r="G72" s="34">
        <v>17</v>
      </c>
      <c r="H72" s="34">
        <v>-6</v>
      </c>
      <c r="I72" s="34">
        <v>12</v>
      </c>
      <c r="J72" s="34">
        <v>49</v>
      </c>
    </row>
    <row r="73" spans="1:11" ht="13.5" thickBot="1">
      <c r="B73" s="4" t="s">
        <v>22</v>
      </c>
      <c r="C73" s="4"/>
      <c r="E73" s="10">
        <v>38132</v>
      </c>
      <c r="F73" s="10">
        <v>43362</v>
      </c>
      <c r="G73" s="10">
        <v>46821</v>
      </c>
      <c r="H73" s="10">
        <v>46163</v>
      </c>
      <c r="I73" s="10">
        <v>45716</v>
      </c>
      <c r="J73" s="10">
        <v>51278</v>
      </c>
    </row>
    <row r="74" spans="1:11" ht="13.5" thickTop="1">
      <c r="D74" s="5" t="s">
        <v>89</v>
      </c>
      <c r="E74" s="7">
        <f t="shared" ref="E74:J74" si="0">E42-E73</f>
        <v>0</v>
      </c>
      <c r="F74" s="7">
        <f t="shared" si="0"/>
        <v>0</v>
      </c>
      <c r="G74" s="7">
        <f t="shared" si="0"/>
        <v>0</v>
      </c>
      <c r="H74" s="7">
        <f t="shared" si="0"/>
        <v>0</v>
      </c>
      <c r="I74" s="7">
        <f t="shared" si="0"/>
        <v>0</v>
      </c>
      <c r="J74" s="7">
        <f t="shared" si="0"/>
        <v>0</v>
      </c>
    </row>
    <row r="75" spans="1:11">
      <c r="D75" s="5"/>
      <c r="E75" s="7"/>
      <c r="F75" s="7"/>
      <c r="G75" s="7"/>
      <c r="H75" s="7"/>
      <c r="I75" s="7"/>
      <c r="J75" s="7"/>
    </row>
    <row r="76" spans="1:11">
      <c r="A76" s="4" t="s">
        <v>138</v>
      </c>
      <c r="J76" s="5" t="s">
        <v>18</v>
      </c>
    </row>
    <row r="77" spans="1:11">
      <c r="A77" s="4"/>
      <c r="E77" s="6" t="s">
        <v>8</v>
      </c>
      <c r="F77" s="6" t="s">
        <v>8</v>
      </c>
      <c r="G77" s="6" t="s">
        <v>8</v>
      </c>
      <c r="H77" s="6" t="s">
        <v>8</v>
      </c>
      <c r="I77" s="6" t="s">
        <v>8</v>
      </c>
      <c r="J77" s="6" t="s">
        <v>8</v>
      </c>
    </row>
    <row r="78" spans="1:11" ht="15">
      <c r="A78" s="4"/>
      <c r="E78" s="21">
        <v>39142</v>
      </c>
      <c r="F78" s="21">
        <v>39508</v>
      </c>
      <c r="G78" s="21">
        <v>39873</v>
      </c>
      <c r="H78" s="21">
        <v>40238</v>
      </c>
      <c r="I78" s="21">
        <v>40603</v>
      </c>
      <c r="J78" s="21">
        <v>40969</v>
      </c>
    </row>
    <row r="79" spans="1:11">
      <c r="D79" s="9" t="s">
        <v>16</v>
      </c>
      <c r="E79" s="7">
        <f>565+114+80+159</f>
        <v>918</v>
      </c>
      <c r="F79" s="7">
        <f>648+148+66+319</f>
        <v>1181</v>
      </c>
      <c r="G79" s="7">
        <f>889+222+84+319</f>
        <v>1514</v>
      </c>
      <c r="H79" s="7">
        <f>1260+278+87+319</f>
        <v>1944</v>
      </c>
      <c r="I79" s="7">
        <f>1211+299+81+319</f>
        <v>1910</v>
      </c>
      <c r="J79" s="7">
        <f>1417+304+95</f>
        <v>1816</v>
      </c>
    </row>
  </sheetData>
  <mergeCells count="1">
    <mergeCell ref="A1:J1"/>
  </mergeCells>
  <phoneticPr fontId="3"/>
  <printOptions horizontalCentered="1"/>
  <pageMargins left="0.78740157480314965" right="0.78740157480314965" top="0.98425196850393704" bottom="0.98425196850393704" header="0.51181102362204722" footer="0.51181102362204722"/>
  <pageSetup paperSize="9" scale="69" fitToHeight="4" orientation="landscape" horizontalDpi="4294967293" verticalDpi="0" r:id="rId1"/>
  <headerFooter alignWithMargins="0">
    <oddHeader>&amp;L&amp;"ＭＳ Ｐ明朝,標準"&amp;F&amp;C&amp;"ＭＳ Ｐ明朝,標準"&amp;A</oddHeader>
    <oddFooter>&amp;R&amp;P/&amp;N</oddFooter>
  </headerFooter>
  <rowBreaks count="2" manualBreakCount="2">
    <brk id="10" max="10" man="1"/>
    <brk id="42" max="10" man="1"/>
  </rowBreaks>
</worksheet>
</file>

<file path=xl/worksheets/sheet6.xml><?xml version="1.0" encoding="utf-8"?>
<worksheet xmlns="http://schemas.openxmlformats.org/spreadsheetml/2006/main" xmlns:r="http://schemas.openxmlformats.org/officeDocument/2006/relationships">
  <dimension ref="A1:F30"/>
  <sheetViews>
    <sheetView showGridLines="0" zoomScaleNormal="100" zoomScaleSheetLayoutView="100" workbookViewId="0">
      <selection sqref="A1:F1"/>
    </sheetView>
  </sheetViews>
  <sheetFormatPr defaultRowHeight="12.75"/>
  <cols>
    <col min="1" max="1" width="43.6640625" style="23" bestFit="1" customWidth="1"/>
    <col min="2" max="5" width="10.5" style="23" bestFit="1" customWidth="1"/>
    <col min="6" max="6" width="10.5" style="23" customWidth="1"/>
    <col min="7" max="16384" width="9.33203125" style="23"/>
  </cols>
  <sheetData>
    <row r="1" spans="1:6" ht="30" customHeight="1">
      <c r="A1" s="61" t="s">
        <v>154</v>
      </c>
      <c r="B1" s="61"/>
      <c r="C1" s="61"/>
      <c r="D1" s="61"/>
      <c r="E1" s="61"/>
      <c r="F1" s="61"/>
    </row>
    <row r="2" spans="1:6">
      <c r="A2" s="43"/>
    </row>
    <row r="3" spans="1:6">
      <c r="B3" s="36" t="s">
        <v>37</v>
      </c>
      <c r="C3" s="36" t="s">
        <v>37</v>
      </c>
      <c r="D3" s="36" t="s">
        <v>37</v>
      </c>
      <c r="E3" s="36" t="s">
        <v>37</v>
      </c>
      <c r="F3" s="36" t="s">
        <v>37</v>
      </c>
    </row>
    <row r="4" spans="1:6" ht="15">
      <c r="B4" s="21">
        <v>39661</v>
      </c>
      <c r="C4" s="21">
        <v>40026</v>
      </c>
      <c r="D4" s="21">
        <v>40391</v>
      </c>
      <c r="E4" s="21">
        <v>40756</v>
      </c>
      <c r="F4" s="21">
        <v>41122</v>
      </c>
    </row>
    <row r="5" spans="1:6" ht="15" hidden="1" customHeight="1">
      <c r="A5" s="38" t="s">
        <v>78</v>
      </c>
      <c r="B5" s="39"/>
      <c r="C5" s="39"/>
      <c r="D5" s="39"/>
      <c r="E5" s="39"/>
      <c r="F5" s="39"/>
    </row>
    <row r="6" spans="1:6" ht="5.0999999999999996" hidden="1" customHeight="1">
      <c r="B6" s="37"/>
      <c r="C6" s="37"/>
      <c r="D6" s="37"/>
      <c r="E6" s="37"/>
      <c r="F6" s="37"/>
    </row>
    <row r="7" spans="1:6" ht="15" customHeight="1">
      <c r="A7" s="38" t="s">
        <v>79</v>
      </c>
      <c r="B7" s="39">
        <f>ファーストリテイリング_組替財務諸表!E14/ファーストリテイリング_投下資産!C10</f>
        <v>0.50708483164740703</v>
      </c>
      <c r="C7" s="39">
        <f>ファーストリテイリング_組替財務諸表!F14/ファーストリテイリング_投下資産!D10</f>
        <v>0.76330970356758066</v>
      </c>
      <c r="D7" s="39">
        <f>ファーストリテイリング_組替財務諸表!G14/ファーストリテイリング_投下資産!E10</f>
        <v>0.821962463478218</v>
      </c>
      <c r="E7" s="39">
        <f>ファーストリテイリング_組替財務諸表!H14/ファーストリテイリング_投下資産!F10</f>
        <v>0.75346244245449778</v>
      </c>
      <c r="F7" s="39">
        <f>ファーストリテイリング_組替財務諸表!I14/ファーストリテイリング_投下資産!G10</f>
        <v>0.67744952049864604</v>
      </c>
    </row>
    <row r="8" spans="1:6" ht="5.0999999999999996" customHeight="1">
      <c r="B8" s="37"/>
      <c r="C8" s="37"/>
      <c r="D8" s="37"/>
      <c r="E8" s="37"/>
      <c r="F8" s="37"/>
    </row>
    <row r="9" spans="1:6" ht="15" customHeight="1">
      <c r="A9" s="40" t="s">
        <v>81</v>
      </c>
      <c r="B9" s="39">
        <f>ファーストリテイリング_組替財務諸表!E22</f>
        <v>0.14919063996821558</v>
      </c>
      <c r="C9" s="39">
        <f>ファーストリテイリング_組替財務諸表!F22</f>
        <v>0.1585885849501418</v>
      </c>
      <c r="D9" s="39">
        <f>ファーストリテイリング_組替財務諸表!G22</f>
        <v>0.16246466972095369</v>
      </c>
      <c r="E9" s="39">
        <f>ファーストリテイリング_組替財務諸表!H22</f>
        <v>0.14185060260937724</v>
      </c>
      <c r="F9" s="39">
        <f>ファーストリテイリング_組替財務諸表!I22</f>
        <v>0.13616369233817432</v>
      </c>
    </row>
    <row r="10" spans="1:6" ht="15" customHeight="1">
      <c r="A10" s="24" t="s">
        <v>133</v>
      </c>
      <c r="B10" s="37">
        <f>ファーストリテイリング_組替財務諸表!E19</f>
        <v>0.49922158884544487</v>
      </c>
      <c r="C10" s="37">
        <f>ファーストリテイリング_組替財務諸表!F19</f>
        <v>0.50145027392441055</v>
      </c>
      <c r="D10" s="37">
        <f>ファーストリテイリング_組替財務諸表!G19</f>
        <v>0.48346180893483276</v>
      </c>
      <c r="E10" s="37">
        <f>ファーストリテイリング_組替財務諸表!H19</f>
        <v>0.48099162673447521</v>
      </c>
      <c r="F10" s="37">
        <f>ファーストリテイリング_組替財務諸表!I19</f>
        <v>0.48801241346486207</v>
      </c>
    </row>
    <row r="11" spans="1:6" ht="15" customHeight="1">
      <c r="A11" s="24" t="s">
        <v>82</v>
      </c>
      <c r="B11" s="37">
        <f>ファーストリテイリング_組替財務諸表!E21</f>
        <v>2.3596174275429659E-2</v>
      </c>
      <c r="C11" s="37">
        <f>ファーストリテイリング_組替財務諸表!F21</f>
        <v>2.3670046989751007E-2</v>
      </c>
      <c r="D11" s="37">
        <f>ファーストリテイリング_組替財務諸表!G21</f>
        <v>2.425470446520727E-2</v>
      </c>
      <c r="E11" s="37">
        <f>ファーストリテイリング_組替財務諸表!H21</f>
        <v>3.090270116742996E-2</v>
      </c>
      <c r="F11" s="37">
        <f>ファーストリテイリング_組替財務諸表!I21</f>
        <v>2.6098642250360463E-2</v>
      </c>
    </row>
    <row r="12" spans="1:6" ht="15" customHeight="1">
      <c r="A12" s="24" t="s">
        <v>86</v>
      </c>
      <c r="B12" s="37">
        <f>ファーストリテイリング_組替財務諸表!E20</f>
        <v>0.32799159691090984</v>
      </c>
      <c r="C12" s="37">
        <f>ファーストリテイリング_組替財務諸表!F20</f>
        <v>0.31629109413569662</v>
      </c>
      <c r="D12" s="37">
        <f>ファーストリテイリング_組替財務諸表!G20</f>
        <v>0.32981881687900627</v>
      </c>
      <c r="E12" s="37">
        <f>ファーストリテイリング_組替財務諸表!H20</f>
        <v>0.34625506948871759</v>
      </c>
      <c r="F12" s="37">
        <f>ファーストリテイリング_組替財務諸表!I20</f>
        <v>0.34972525194660314</v>
      </c>
    </row>
    <row r="13" spans="1:6" ht="5.0999999999999996" customHeight="1">
      <c r="B13" s="37"/>
      <c r="C13" s="37"/>
      <c r="D13" s="37"/>
      <c r="E13" s="37"/>
      <c r="F13" s="37"/>
    </row>
    <row r="14" spans="1:6" ht="15" customHeight="1">
      <c r="A14" s="40" t="s">
        <v>83</v>
      </c>
      <c r="B14" s="41">
        <f>ファーストリテイリング_組替財務諸表!E6/ファーストリテイリング_投下資産!C10</f>
        <v>3.398905130747071</v>
      </c>
      <c r="C14" s="41">
        <f>ファーストリテイリング_組替財務諸表!F6/ファーストリテイリング_投下資産!D10</f>
        <v>4.8131440469536644</v>
      </c>
      <c r="D14" s="41">
        <f>ファーストリテイリング_組替財務諸表!G6/ファーストリテイリング_投下資産!E10</f>
        <v>5.0593305294622235</v>
      </c>
      <c r="E14" s="41">
        <f>ファーストリテイリング_組替財務諸表!H6/ファーストリテイリング_投下資産!F10</f>
        <v>5.3116619076293521</v>
      </c>
      <c r="F14" s="41">
        <f>ファーストリテイリング_組替財務諸表!I6/ファーストリテイリング_投下資産!G10</f>
        <v>4.975258153371322</v>
      </c>
    </row>
    <row r="15" spans="1:6" ht="15" customHeight="1">
      <c r="A15" s="24" t="s">
        <v>84</v>
      </c>
      <c r="B15" s="37">
        <f>ファーストリテイリング_投下資産!C7/ファーストリテイリング_組替財務諸表!E6</f>
        <v>6.6222327185050403E-2</v>
      </c>
      <c r="C15" s="37">
        <f>ファーストリテイリング_投下資産!D7/ファーストリテイリング_組替財務諸表!F6</f>
        <v>1.0902308322251308E-2</v>
      </c>
      <c r="D15" s="37">
        <f>ファーストリテイリング_投下資産!E7/ファーストリテイリング_組替財務諸表!G6</f>
        <v>2.3847861651352205E-3</v>
      </c>
      <c r="E15" s="37">
        <f>ファーストリテイリング_投下資産!F7/ファーストリテイリング_組替財務諸表!H6</f>
        <v>0</v>
      </c>
      <c r="F15" s="37">
        <f>ファーストリテイリング_投下資産!G7/ファーストリテイリング_組替財務諸表!I6</f>
        <v>3.5803337895418078E-2</v>
      </c>
    </row>
    <row r="16" spans="1:6" ht="15" customHeight="1">
      <c r="A16" s="24" t="s">
        <v>85</v>
      </c>
      <c r="B16" s="37">
        <f>ファーストリテイリング_投下資産!C8/ファーストリテイリング_組替財務諸表!E6</f>
        <v>6.3669428477400494E-2</v>
      </c>
      <c r="C16" s="37">
        <f>ファーストリテイリング_投下資産!D8/ファーストリテイリング_組替財務諸表!F6</f>
        <v>5.8853239869614021E-2</v>
      </c>
      <c r="D16" s="37">
        <f>ファーストリテイリング_投下資産!E8/ファーストリテイリング_組替財務諸表!G6</f>
        <v>5.6388536728149224E-2</v>
      </c>
      <c r="E16" s="37">
        <f>ファーストリテイリング_投下資産!F8/ファーストリテイリング_組替財務諸表!H6</f>
        <v>6.1125204029016916E-2</v>
      </c>
      <c r="F16" s="37">
        <f>ファーストリテイリング_投下資産!G8/ファーストリテイリング_組替財務諸表!I6</f>
        <v>6.2472204843706421E-2</v>
      </c>
    </row>
    <row r="17" spans="1:6" ht="15" customHeight="1">
      <c r="A17" s="24" t="s">
        <v>99</v>
      </c>
      <c r="B17" s="37">
        <f>ファーストリテイリング_投下資産!C9/ファーストリテイリング_組替財務諸表!E6</f>
        <v>0.16432063377844014</v>
      </c>
      <c r="C17" s="37">
        <f>ファーストリテイリング_投下資産!D9/ファーストリテイリング_組替財務諸表!F6</f>
        <v>0.13800885491859635</v>
      </c>
      <c r="D17" s="37">
        <f>ファーストリテイリング_投下資産!E9/ファーストリテイリング_組替財務諸表!G6</f>
        <v>0.138881286580569</v>
      </c>
      <c r="E17" s="37">
        <f>ファーストリテイリング_投下資産!F9/ファーストリテイリング_組替財務諸表!H6</f>
        <v>0.12713979050379778</v>
      </c>
      <c r="F17" s="37">
        <f>ファーストリテイリング_投下資産!G9/ファーストリテイリング_組替財務諸表!I6</f>
        <v>0.10271905275184161</v>
      </c>
    </row>
    <row r="18" spans="1:6" ht="5.0999999999999996" customHeight="1"/>
    <row r="19" spans="1:6" hidden="1">
      <c r="A19" s="40" t="s">
        <v>80</v>
      </c>
      <c r="B19" s="39" t="e">
        <f>#REF!/#REF!</f>
        <v>#REF!</v>
      </c>
      <c r="C19" s="39" t="e">
        <f>#REF!/#REF!</f>
        <v>#REF!</v>
      </c>
      <c r="D19" s="39" t="e">
        <f>#REF!/#REF!</f>
        <v>#REF!</v>
      </c>
      <c r="E19" s="39" t="e">
        <f>#REF!/#REF!</f>
        <v>#REF!</v>
      </c>
      <c r="F19" s="39" t="e">
        <f>#REF!/#REF!</f>
        <v>#REF!</v>
      </c>
    </row>
    <row r="20" spans="1:6">
      <c r="B20" s="37"/>
      <c r="C20" s="37"/>
      <c r="D20" s="37"/>
      <c r="E20" s="37"/>
      <c r="F20" s="37"/>
    </row>
    <row r="21" spans="1:6">
      <c r="B21" s="37"/>
      <c r="C21" s="37"/>
      <c r="D21" s="37"/>
      <c r="E21" s="37"/>
      <c r="F21" s="37"/>
    </row>
    <row r="22" spans="1:6">
      <c r="A22" s="24" t="s">
        <v>90</v>
      </c>
      <c r="B22" s="42"/>
      <c r="C22" s="42"/>
      <c r="D22" s="42"/>
      <c r="E22" s="42"/>
      <c r="F22" s="42"/>
    </row>
    <row r="23" spans="1:6">
      <c r="A23" s="24"/>
      <c r="B23" s="36" t="s">
        <v>37</v>
      </c>
      <c r="C23" s="36" t="s">
        <v>37</v>
      </c>
      <c r="D23" s="36" t="s">
        <v>37</v>
      </c>
      <c r="E23" s="36" t="s">
        <v>37</v>
      </c>
      <c r="F23" s="36" t="s">
        <v>37</v>
      </c>
    </row>
    <row r="24" spans="1:6" ht="15">
      <c r="B24" s="21">
        <v>39661</v>
      </c>
      <c r="C24" s="21">
        <v>40026</v>
      </c>
      <c r="D24" s="21">
        <v>40391</v>
      </c>
      <c r="E24" s="21">
        <v>40756</v>
      </c>
      <c r="F24" s="21">
        <v>41122</v>
      </c>
    </row>
    <row r="25" spans="1:6">
      <c r="A25" s="40" t="s">
        <v>0</v>
      </c>
      <c r="B25" s="44">
        <f>ファーストリテイリング_組替財務諸表!E6/ファーストリテイリング_組替財務諸表!D6-1</f>
        <v>0.11661776494041343</v>
      </c>
      <c r="C25" s="44">
        <f>ファーストリテイリング_組替財務諸表!F6/ファーストリテイリング_組替財務諸表!E6-1</f>
        <v>0.16811634731631453</v>
      </c>
      <c r="D25" s="44">
        <f>ファーストリテイリング_組替財務諸表!G6/ファーストリテイリング_組替財務諸表!F6-1</f>
        <v>0.18943044451224234</v>
      </c>
      <c r="E25" s="44">
        <f>ファーストリテイリング_組替財務諸表!H6/ファーストリテイリング_組替財務諸表!G6-1</f>
        <v>6.7966681844009447E-3</v>
      </c>
      <c r="F25" s="44">
        <f>ファーストリテイリング_組替財務諸表!I6/ファーストリテイリング_組替財務諸表!H6-1</f>
        <v>0.1320413628833581</v>
      </c>
    </row>
    <row r="26" spans="1:6" ht="5.0999999999999996" customHeight="1">
      <c r="B26" s="37"/>
      <c r="C26" s="37"/>
      <c r="D26" s="37"/>
      <c r="E26" s="37"/>
      <c r="F26" s="37"/>
    </row>
    <row r="27" spans="1:6">
      <c r="A27" s="40" t="s">
        <v>27</v>
      </c>
      <c r="B27" s="44">
        <f>ファーストリテイリング_組替財務諸表!E14/ファーストリテイリング_組替財務諸表!D14-1</f>
        <v>0.34679206945385133</v>
      </c>
      <c r="C27" s="44">
        <f>ファーストリテイリング_組替財務諸表!F14/ファーストリテイリング_組替財務諸表!E14-1</f>
        <v>0.24169933594687576</v>
      </c>
      <c r="D27" s="44">
        <f>ファーストリテイリング_組替財務諸表!G14/ファーストリテイリング_組替財務諸表!F14-1</f>
        <v>0.21850147275404996</v>
      </c>
      <c r="E27" s="44">
        <f>ファーストリテイリング_組替財務諸表!H14/ファーストリテイリング_組替財務諸表!G14-1</f>
        <v>-0.12094910030367578</v>
      </c>
      <c r="F27" s="44">
        <f>ファーストリテイリング_組替財務諸表!I14/ファーストリテイリング_組替財務諸表!H14-1</f>
        <v>8.6656870074849346E-2</v>
      </c>
    </row>
    <row r="28" spans="1:6" ht="5.0999999999999996" customHeight="1">
      <c r="B28" s="37"/>
      <c r="C28" s="37"/>
      <c r="D28" s="37"/>
      <c r="E28" s="37"/>
      <c r="F28" s="37"/>
    </row>
    <row r="29" spans="1:6">
      <c r="A29" s="40" t="s">
        <v>91</v>
      </c>
      <c r="B29" s="39">
        <f>ファーストリテイリング_投下資産!D10/ファーストリテイリング_投下資産!C10-1</f>
        <v>-0.1751095318421142</v>
      </c>
      <c r="C29" s="39">
        <f>ファーストリテイリング_投下資産!E10/ファーストリテイリング_投下資産!D10-1</f>
        <v>0.13155288628238182</v>
      </c>
      <c r="D29" s="39">
        <f>ファーストリテイリング_投下資産!F10/ファーストリテイリング_投下資産!E10-1</f>
        <v>-4.1031374193850834E-2</v>
      </c>
      <c r="E29" s="39">
        <f>ファーストリテイリング_投下資産!G10/ファーストリテイリング_投下資産!F10-1</f>
        <v>0.20858472057652344</v>
      </c>
      <c r="F29" s="39">
        <f>ファーストリテイリング_投下資産!H10/ファーストリテイリング_投下資産!G10-1</f>
        <v>8.2268347713954082E-2</v>
      </c>
    </row>
    <row r="30" spans="1:6" ht="5.0999999999999996" customHeight="1">
      <c r="B30" s="37"/>
      <c r="C30" s="37"/>
      <c r="D30" s="37"/>
      <c r="E30" s="37"/>
      <c r="F30" s="37"/>
    </row>
  </sheetData>
  <mergeCells count="1">
    <mergeCell ref="A1:F1"/>
  </mergeCells>
  <phoneticPr fontId="3"/>
  <printOptions horizontalCentered="1"/>
  <pageMargins left="0.70866141732283472" right="0.70866141732283472" top="0.74803149606299213" bottom="0.74803149606299213" header="0.31496062992125984" footer="0.31496062992125984"/>
  <pageSetup paperSize="9" orientation="landscape" horizontalDpi="4294967293" verticalDpi="0" r:id="rId1"/>
  <headerFooter>
    <oddHeader>&amp;L&amp;F&amp;C&amp;A</oddHeader>
    <oddFooter>&amp;R&amp;P/&amp;N</oddFooter>
  </headerFooter>
</worksheet>
</file>

<file path=xl/worksheets/sheet7.xml><?xml version="1.0" encoding="utf-8"?>
<worksheet xmlns="http://schemas.openxmlformats.org/spreadsheetml/2006/main" xmlns:r="http://schemas.openxmlformats.org/officeDocument/2006/relationships">
  <dimension ref="A1"/>
  <sheetViews>
    <sheetView showGridLines="0" zoomScale="70" zoomScaleNormal="70" workbookViewId="0"/>
  </sheetViews>
  <sheetFormatPr defaultRowHeight="12.75"/>
  <sheetData>
    <row r="1" spans="1:1" ht="26.25">
      <c r="A1" s="60" t="s">
        <v>149</v>
      </c>
    </row>
  </sheetData>
  <phoneticPr fontId="3"/>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1:I33"/>
  <sheetViews>
    <sheetView showGridLines="0" zoomScaleNormal="100" zoomScaleSheetLayoutView="100" workbookViewId="0">
      <selection sqref="A1:H1"/>
    </sheetView>
  </sheetViews>
  <sheetFormatPr defaultColWidth="12" defaultRowHeight="12.75"/>
  <cols>
    <col min="1" max="1" width="3" style="8" customWidth="1"/>
    <col min="2" max="2" width="31.6640625" style="12" customWidth="1"/>
    <col min="3" max="5" width="12.83203125" style="12" customWidth="1"/>
    <col min="6" max="8" width="12.83203125" style="8" customWidth="1"/>
    <col min="9" max="9" width="1.5" style="8" customWidth="1"/>
    <col min="10" max="10" width="9.6640625" style="8" customWidth="1"/>
    <col min="11" max="11" width="10.5" style="8" customWidth="1"/>
    <col min="12" max="16384" width="12" style="8"/>
  </cols>
  <sheetData>
    <row r="1" spans="1:9" ht="30" customHeight="1">
      <c r="A1" s="63" t="s">
        <v>156</v>
      </c>
      <c r="B1" s="63"/>
      <c r="C1" s="63"/>
      <c r="D1" s="63"/>
      <c r="E1" s="63"/>
      <c r="F1" s="63"/>
      <c r="G1" s="63"/>
      <c r="H1" s="63"/>
    </row>
    <row r="3" spans="1:9">
      <c r="H3" s="5" t="s">
        <v>18</v>
      </c>
    </row>
    <row r="4" spans="1:9">
      <c r="C4" s="6" t="s">
        <v>8</v>
      </c>
      <c r="D4" s="6" t="s">
        <v>8</v>
      </c>
      <c r="E4" s="6" t="s">
        <v>8</v>
      </c>
      <c r="F4" s="6" t="s">
        <v>8</v>
      </c>
      <c r="G4" s="6" t="s">
        <v>8</v>
      </c>
      <c r="H4" s="6" t="s">
        <v>8</v>
      </c>
    </row>
    <row r="5" spans="1:9" ht="15">
      <c r="C5" s="21">
        <v>39295</v>
      </c>
      <c r="D5" s="21">
        <v>39661</v>
      </c>
      <c r="E5" s="21">
        <v>40026</v>
      </c>
      <c r="F5" s="21">
        <v>40391</v>
      </c>
      <c r="G5" s="21">
        <v>40756</v>
      </c>
      <c r="H5" s="21">
        <v>41122</v>
      </c>
    </row>
    <row r="6" spans="1:9">
      <c r="A6" s="4" t="s">
        <v>76</v>
      </c>
      <c r="C6" s="16"/>
      <c r="D6" s="16"/>
      <c r="E6" s="16"/>
      <c r="F6" s="16"/>
      <c r="G6" s="16"/>
      <c r="H6" s="16"/>
    </row>
    <row r="7" spans="1:9">
      <c r="B7" s="9" t="s">
        <v>64</v>
      </c>
      <c r="C7" s="7">
        <f>IF((ファーストリテイリング_組替財務諸表!D29+ファーストリテイリング_組替財務諸表!D31+ファーストリテイリング_組替財務諸表!D32+ファーストリテイリング_組替財務諸表!D33-ファーストリテイリング_組替財務諸表!D45-ファーストリテイリング_組替財務諸表!D48)&gt;0,ファーストリテイリング_組替財務諸表!D29+ファーストリテイリング_組替財務諸表!D31+ファーストリテイリング_組替財務諸表!D32+ファーストリテイリング_組替財務諸表!D33-ファーストリテイリング_組替財務諸表!D45-ファーストリテイリング_組替財務諸表!D48,0)</f>
        <v>38836.149999999994</v>
      </c>
      <c r="D7" s="7">
        <f>IF((ファーストリテイリング_組替財務諸表!E29+ファーストリテイリング_組替財務諸表!E31+ファーストリテイリング_組替財務諸表!E32+ファーストリテイリング_組替財務諸表!E33-ファーストリテイリング_組替財務諸表!E45-ファーストリテイリング_組替財務諸表!E48)&gt;0,ファーストリテイリング_組替財務諸表!E29+ファーストリテイリング_組替財務諸表!E31+ファーストリテイリング_組替財務諸表!E32+ファーストリテイリング_組替財務諸表!E33-ファーストリテイリング_組替財務諸表!E45-ファーストリテイリング_組替財務諸表!E48,0)</f>
        <v>7468.5500000000029</v>
      </c>
      <c r="E7" s="7">
        <f>IF((ファーストリテイリング_組替財務諸表!F29+ファーストリテイリング_組替財務諸表!F31+ファーストリテイリング_組替財務諸表!F32+ファーストリテイリング_組替財務諸表!F33-ファーストリテイリング_組替財務諸表!F45-ファーストリテイリング_組替財務諸表!F48)&gt;0,ファーストリテイリング_組替財務諸表!F29+ファーストリテイリング_組替財務諸表!F31+ファーストリテイリング_組替財務諸表!F32+ファーストリテイリング_組替財務諸表!F33-ファーストリテイリング_組替財務諸表!F45-ファーストリテイリング_組替財務諸表!F48,0)</f>
        <v>1943.1499999999942</v>
      </c>
      <c r="F7" s="7">
        <f>IF((ファーストリテイリング_組替財務諸表!G29+ファーストリテイリング_組替財務諸表!G31+ファーストリテイリング_組替財務諸表!G32+ファーストリテイリング_組替財務諸表!G33-ファーストリテイリング_組替財務諸表!G45-ファーストリテイリング_組替財務諸表!G48)&gt;0,ファーストリテイリング_組替財務諸表!G29+ファーストリテイリング_組替財務諸表!G31+ファーストリテイリング_組替財務諸表!G32+ファーストリテイリング_組替財務諸表!G33-ファーストリテイリング_組替財務諸表!G45-ファーストリテイリング_組替財務諸表!G48,0)</f>
        <v>0</v>
      </c>
      <c r="G7" s="7">
        <f>IF((ファーストリテイリング_組替財務諸表!H29+ファーストリテイリング_組替財務諸表!H31+ファーストリテイリング_組替財務諸表!H32+ファーストリテイリング_組替財務諸表!H33-ファーストリテイリング_組替財務諸表!H45-ファーストリテイリング_組替財務諸表!H48)&gt;0,ファーストリテイリング_組替財務諸表!H29+ファーストリテイリング_組替財務諸表!H31+ファーストリテイリング_組替財務諸表!H32+ファーストリテイリング_組替財務諸表!H33-ファーストリテイリング_組替財務諸表!H45-ファーストリテイリング_組替財務諸表!H48,0)</f>
        <v>33249.450000000012</v>
      </c>
      <c r="H7" s="7">
        <f>IF((ファーストリテイリング_組替財務諸表!I29+ファーストリテイリング_組替財務諸表!I31+ファーストリテイリング_組替財務諸表!I32+ファーストリテイリング_組替財務諸表!I33-ファーストリテイリング_組替財務諸表!I45-ファーストリテイリング_組替財務諸表!I48)&gt;0,ファーストリテイリング_組替財務諸表!I29+ファーストリテイリング_組替財務諸表!I31+ファーストリテイリング_組替財務諸表!I32+ファーストリテイリング_組替財務諸表!I33-ファーストリテイリング_組替財務諸表!I45-ファーストリテイリング_組替財務諸表!I48,0)</f>
        <v>37460.450000000012</v>
      </c>
    </row>
    <row r="8" spans="1:9">
      <c r="B8" s="9" t="s">
        <v>72</v>
      </c>
      <c r="C8" s="7">
        <f>ファーストリテイリング_組替財務諸表!D35</f>
        <v>37339</v>
      </c>
      <c r="D8" s="7">
        <f>ファーストリテイリング_組替財務諸表!E35</f>
        <v>40317</v>
      </c>
      <c r="E8" s="7">
        <f>ファーストリテイリング_組替財務諸表!F35</f>
        <v>45946</v>
      </c>
      <c r="F8" s="7">
        <f>ファーストリテイリング_組替財務諸表!G35</f>
        <v>50144</v>
      </c>
      <c r="G8" s="7">
        <f>ファーストリテイリング_組替財務諸表!H35</f>
        <v>58016</v>
      </c>
      <c r="H8" s="7">
        <f>ファーストリテイリング_組替財務諸表!I35</f>
        <v>69222</v>
      </c>
    </row>
    <row r="9" spans="1:9">
      <c r="B9" s="9" t="s">
        <v>94</v>
      </c>
      <c r="C9" s="7">
        <f>ファーストリテイリング_組替財務諸表!D36+ファーストリテイリング_組替財務諸表!D38+ファーストリテイリング_組替財務諸表!D39</f>
        <v>96366</v>
      </c>
      <c r="D9" s="7">
        <f>ファーストリテイリング_組替財務諸表!E36+ファーストリテイリング_組替財務諸表!E38+ファーストリテイリング_組替財務諸表!E39</f>
        <v>94542</v>
      </c>
      <c r="E9" s="7">
        <f>ファーストリテイリング_組替財務諸表!F36+ファーストリテイリング_組替財務諸表!F38+ファーストリテイリング_組替財務諸表!F39</f>
        <v>113162</v>
      </c>
      <c r="F9" s="7">
        <f>ファーストリテイリング_組替財務諸表!G36+ファーストリテイリング_組替財務諸表!G38+ファーストリテイリング_組替財務諸表!G39</f>
        <v>104299</v>
      </c>
      <c r="G9" s="7">
        <f>ファーストリテイリング_組替財務諸表!H36+ファーストリテイリング_組替財務諸表!H38+ファーストリテイリング_組替財務諸表!H39</f>
        <v>95392</v>
      </c>
      <c r="H9" s="7">
        <f>ファーストリテイリング_組替財務諸表!I36+ファーストリテイリング_組替財務諸表!I38+ファーストリテイリング_組替財務諸表!I39</f>
        <v>95331</v>
      </c>
    </row>
    <row r="10" spans="1:9">
      <c r="B10" s="9" t="s">
        <v>77</v>
      </c>
      <c r="C10" s="17">
        <f t="shared" ref="C10:H10" si="0">SUM(C7:C9)</f>
        <v>172541.15</v>
      </c>
      <c r="D10" s="17">
        <f t="shared" si="0"/>
        <v>142327.54999999999</v>
      </c>
      <c r="E10" s="17">
        <f t="shared" si="0"/>
        <v>161051.15</v>
      </c>
      <c r="F10" s="17">
        <f t="shared" si="0"/>
        <v>154443</v>
      </c>
      <c r="G10" s="17">
        <f t="shared" si="0"/>
        <v>186657.45</v>
      </c>
      <c r="H10" s="17">
        <f t="shared" si="0"/>
        <v>202013.45</v>
      </c>
    </row>
    <row r="11" spans="1:9" ht="5.0999999999999996" customHeight="1">
      <c r="B11" s="9"/>
      <c r="C11" s="7"/>
      <c r="D11" s="7"/>
      <c r="E11" s="7"/>
      <c r="F11" s="7"/>
      <c r="G11" s="7"/>
      <c r="H11" s="7"/>
    </row>
    <row r="12" spans="1:9">
      <c r="A12" s="4" t="s">
        <v>65</v>
      </c>
      <c r="C12" s="16"/>
      <c r="D12" s="16"/>
      <c r="E12" s="16"/>
      <c r="F12" s="16"/>
      <c r="G12" s="16"/>
      <c r="H12" s="16"/>
      <c r="I12" s="35"/>
    </row>
    <row r="13" spans="1:9">
      <c r="A13" s="4"/>
      <c r="B13" s="9" t="s">
        <v>66</v>
      </c>
      <c r="C13" s="16">
        <f>ファーストリテイリング_組替財務諸表!D28</f>
        <v>37830.85</v>
      </c>
      <c r="D13" s="16">
        <f>ファーストリテイリング_組替財務諸表!E28</f>
        <v>37925.449999999997</v>
      </c>
      <c r="E13" s="16">
        <f>ファーストリテイリング_組替財務諸表!F28</f>
        <v>9623.8499999999985</v>
      </c>
      <c r="F13" s="16">
        <f>ファーストリテイリング_組替財務諸表!G28</f>
        <v>21725.449999999997</v>
      </c>
      <c r="G13" s="16">
        <f>ファーストリテイリング_組替財務諸表!H28</f>
        <v>23368.549999999996</v>
      </c>
      <c r="H13" s="16">
        <f>ファーストリテイリング_組替財務諸表!I28</f>
        <v>85804.549999999988</v>
      </c>
    </row>
    <row r="14" spans="1:9">
      <c r="B14" s="9" t="s">
        <v>92</v>
      </c>
      <c r="C14" s="7">
        <f>ファーストリテイリング_組替財務諸表!D30+ファーストリテイリング_組替財務諸表!D37</f>
        <v>56144</v>
      </c>
      <c r="D14" s="7">
        <f>ファーストリテイリング_組替財務諸表!E30+ファーストリテイリング_組替財務諸表!E37</f>
        <v>103581</v>
      </c>
      <c r="E14" s="7">
        <f>ファーストリテイリング_組替財務諸表!F30+ファーストリテイリング_組替財務諸表!F37</f>
        <v>126561</v>
      </c>
      <c r="F14" s="7">
        <f>ファーストリテイリング_組替財務諸表!G30+ファーストリテイリング_組替財務諸表!G37</f>
        <v>140316</v>
      </c>
      <c r="G14" s="7">
        <f>ファーストリテイリング_組替財務諸表!H30+ファーストリテイリング_組替財務諸表!H37</f>
        <v>138257</v>
      </c>
      <c r="H14" s="7">
        <f>ファーストリテイリング_組替財務諸表!I30+ファーストリテイリング_組替財務諸表!I37</f>
        <v>134142</v>
      </c>
    </row>
    <row r="15" spans="1:9">
      <c r="B15" s="9" t="s">
        <v>67</v>
      </c>
      <c r="C15" s="7">
        <f>ファーストリテイリング_組替財務諸表!D40</f>
        <v>7180</v>
      </c>
      <c r="D15" s="7">
        <f>ファーストリテイリング_組替財務諸表!E40</f>
        <v>5496</v>
      </c>
      <c r="E15" s="7">
        <f>ファーストリテイリング_組替財務諸表!F40</f>
        <v>5320</v>
      </c>
      <c r="F15" s="7">
        <f>ファーストリテイリング_組替財務諸表!G40</f>
        <v>6375</v>
      </c>
      <c r="G15" s="7">
        <f>ファーストリテイリング_組替財務諸表!H40</f>
        <v>9869</v>
      </c>
      <c r="H15" s="7">
        <f>ファーストリテイリング_組替財務諸表!I40</f>
        <v>5679</v>
      </c>
    </row>
    <row r="16" spans="1:9">
      <c r="B16" s="9" t="s">
        <v>88</v>
      </c>
      <c r="C16" s="17">
        <f t="shared" ref="C16:H16" si="1">SUM(C13:C15)</f>
        <v>101154.85</v>
      </c>
      <c r="D16" s="17">
        <f t="shared" si="1"/>
        <v>147002.45000000001</v>
      </c>
      <c r="E16" s="17">
        <f t="shared" si="1"/>
        <v>141504.85</v>
      </c>
      <c r="F16" s="17">
        <f t="shared" si="1"/>
        <v>168416.45</v>
      </c>
      <c r="G16" s="17">
        <f t="shared" si="1"/>
        <v>171494.55</v>
      </c>
      <c r="H16" s="17">
        <f t="shared" si="1"/>
        <v>225625.55</v>
      </c>
    </row>
    <row r="17" spans="1:8" ht="5.0999999999999996" customHeight="1">
      <c r="A17" s="4"/>
      <c r="B17" s="9"/>
      <c r="C17" s="7"/>
      <c r="D17" s="7"/>
      <c r="E17" s="7"/>
      <c r="F17" s="7"/>
      <c r="G17" s="7"/>
      <c r="H17" s="7"/>
    </row>
    <row r="18" spans="1:8" ht="13.5" thickBot="1">
      <c r="A18" s="4" t="s">
        <v>75</v>
      </c>
      <c r="C18" s="10">
        <f t="shared" ref="C18:H18" si="2">C10+C16</f>
        <v>273696</v>
      </c>
      <c r="D18" s="10">
        <f t="shared" si="2"/>
        <v>289330</v>
      </c>
      <c r="E18" s="10">
        <f t="shared" si="2"/>
        <v>302556</v>
      </c>
      <c r="F18" s="10">
        <f t="shared" si="2"/>
        <v>322859.45</v>
      </c>
      <c r="G18" s="10">
        <f t="shared" si="2"/>
        <v>358152</v>
      </c>
      <c r="H18" s="10">
        <f t="shared" si="2"/>
        <v>427639</v>
      </c>
    </row>
    <row r="19" spans="1:8" ht="13.5" thickTop="1">
      <c r="C19" s="7"/>
      <c r="D19" s="7"/>
      <c r="E19" s="7"/>
      <c r="F19" s="7"/>
      <c r="G19" s="7"/>
      <c r="H19" s="7"/>
    </row>
    <row r="20" spans="1:8">
      <c r="A20" s="4" t="s">
        <v>116</v>
      </c>
      <c r="C20" s="7">
        <f>IF((ファーストリテイリング_組替財務諸表!D29+ファーストリテイリング_組替財務諸表!D31+ファーストリテイリング_組替財務諸表!D32+ファーストリテイリング_組替財務諸表!D33-ファーストリテイリング_組替財務諸表!D45-ファーストリテイリング_組替財務諸表!D48)&gt;0,0,ABS(ファーストリテイリング_組替財務諸表!D29+ファーストリテイリング_組替財務諸表!D31+ファーストリテイリング_組替財務諸表!D32+ファーストリテイリング_組替財務諸表!D33-ファーストリテイリング_組替財務諸表!D45-ファーストリテイリング_組替財務諸表!D48))</f>
        <v>0</v>
      </c>
      <c r="D20" s="7">
        <f>IF((ファーストリテイリング_組替財務諸表!E29+ファーストリテイリング_組替財務諸表!E31+ファーストリテイリング_組替財務諸表!E32+ファーストリテイリング_組替財務諸表!E33-ファーストリテイリング_組替財務諸表!E45-ファーストリテイリング_組替財務諸表!E48)&gt;0,0,ABS(ファーストリテイリング_組替財務諸表!E29+ファーストリテイリング_組替財務諸表!E31+ファーストリテイリング_組替財務諸表!E32+ファーストリテイリング_組替財務諸表!E33-ファーストリテイリング_組替財務諸表!E45-ファーストリテイリング_組替財務諸表!E48))</f>
        <v>0</v>
      </c>
      <c r="E20" s="7">
        <f>IF((ファーストリテイリング_組替財務諸表!F29+ファーストリテイリング_組替財務諸表!F31+ファーストリテイリング_組替財務諸表!F32+ファーストリテイリング_組替財務諸表!F33-ファーストリテイリング_組替財務諸表!F45-ファーストリテイリング_組替財務諸表!F48)&gt;0,0,ABS(ファーストリテイリング_組替財務諸表!F29+ファーストリテイリング_組替財務諸表!F31+ファーストリテイリング_組替財務諸表!F32+ファーストリテイリング_組替財務諸表!F33-ファーストリテイリング_組替財務諸表!F45-ファーストリテイリング_組替財務諸表!F48))</f>
        <v>0</v>
      </c>
      <c r="F20" s="7">
        <f>IF((ファーストリテイリング_組替財務諸表!G29+ファーストリテイリング_組替財務諸表!G31+ファーストリテイリング_組替財務諸表!G32+ファーストリテイリング_組替財務諸表!G33-ファーストリテイリング_組替財務諸表!G45-ファーストリテイリング_組替財務諸表!G48)&gt;0,0,ABS(ファーストリテイリング_組替財務諸表!G29+ファーストリテイリング_組替財務諸表!G31+ファーストリテイリング_組替財務諸表!G32+ファーストリテイリング_組替財務諸表!G33-ファーストリテイリング_組替財務諸表!G45-ファーストリテイリング_組替財務諸表!G48))</f>
        <v>832.45000000001164</v>
      </c>
      <c r="G20" s="7">
        <f>IF((ファーストリテイリング_組替財務諸表!H29+ファーストリテイリング_組替財務諸表!H31+ファーストリテイリング_組替財務諸表!H32+ファーストリテイリング_組替財務諸表!H33-ファーストリテイリング_組替財務諸表!H45-ファーストリテイリング_組替財務諸表!H48)&gt;0,0,ABS(ファーストリテイリング_組替財務諸表!H29+ファーストリテイリング_組替財務諸表!H31+ファーストリテイリング_組替財務諸表!H32+ファーストリテイリング_組替財務諸表!H33-ファーストリテイリング_組替財務諸表!H45-ファーストリテイリング_組替財務諸表!H48))</f>
        <v>0</v>
      </c>
      <c r="H20" s="7">
        <f>IF((ファーストリテイリング_組替財務諸表!I29+ファーストリテイリング_組替財務諸表!I31+ファーストリテイリング_組替財務諸表!I32+ファーストリテイリング_組替財務諸表!I33-ファーストリテイリング_組替財務諸表!I45-ファーストリテイリング_組替財務諸表!I48)&gt;0,0,ABS(ファーストリテイリング_組替財務諸表!I29+ファーストリテイリング_組替財務諸表!I31+ファーストリテイリング_組替財務諸表!I32+ファーストリテイリング_組替財務諸表!I33-ファーストリテイリング_組替財務諸表!I45-ファーストリテイリング_組替財務諸表!I48))</f>
        <v>0</v>
      </c>
    </row>
    <row r="21" spans="1:8" ht="5.0999999999999996" customHeight="1">
      <c r="C21" s="7"/>
      <c r="D21" s="7"/>
      <c r="E21" s="7"/>
      <c r="F21" s="7"/>
      <c r="G21" s="7"/>
      <c r="H21" s="7"/>
    </row>
    <row r="22" spans="1:8">
      <c r="A22" s="4" t="s">
        <v>68</v>
      </c>
      <c r="C22" s="16"/>
      <c r="D22" s="16"/>
      <c r="E22" s="16"/>
      <c r="F22" s="16"/>
      <c r="G22" s="16"/>
      <c r="H22" s="16"/>
    </row>
    <row r="23" spans="1:8">
      <c r="B23" s="9" t="s">
        <v>15</v>
      </c>
      <c r="C23" s="7">
        <f>ファーストリテイリング_組替財務諸表!D46</f>
        <v>0</v>
      </c>
      <c r="D23" s="7">
        <f>ファーストリテイリング_組替財務諸表!E46</f>
        <v>0</v>
      </c>
      <c r="E23" s="7">
        <f>ファーストリテイリング_組替財務諸表!F46</f>
        <v>11775</v>
      </c>
      <c r="F23" s="7">
        <f>ファーストリテイリング_組替財務諸表!G46</f>
        <v>7414</v>
      </c>
      <c r="G23" s="7">
        <f>ファーストリテイリング_組替財務諸表!H46</f>
        <v>3978</v>
      </c>
      <c r="H23" s="7">
        <f>ファーストリテイリング_組替財務諸表!I46</f>
        <v>2505</v>
      </c>
    </row>
    <row r="24" spans="1:8">
      <c r="B24" s="9" t="s">
        <v>102</v>
      </c>
      <c r="C24" s="7">
        <f>ファーストリテイリング_組替財務諸表!D47</f>
        <v>4484</v>
      </c>
      <c r="D24" s="7">
        <f>ファーストリテイリング_組替財務諸表!E47</f>
        <v>3201</v>
      </c>
      <c r="E24" s="7">
        <f>ファーストリテイリング_組替財務諸表!F47</f>
        <v>3098</v>
      </c>
      <c r="F24" s="7">
        <f>ファーストリテイリング_組替財務諸表!G47</f>
        <v>9944</v>
      </c>
      <c r="G24" s="7">
        <f>ファーストリテイリング_組替財務諸表!H47</f>
        <v>3243</v>
      </c>
      <c r="H24" s="7">
        <f>ファーストリテイリング_組替財務諸表!I47</f>
        <v>3410</v>
      </c>
    </row>
    <row r="25" spans="1:8">
      <c r="A25" s="4"/>
      <c r="B25" s="9" t="s">
        <v>36</v>
      </c>
      <c r="C25" s="16">
        <f>ファーストリテイリング_組替財務諸表!D50</f>
        <v>19432</v>
      </c>
      <c r="D25" s="16">
        <f>ファーストリテイリング_組替財務諸表!E50</f>
        <v>16288</v>
      </c>
      <c r="E25" s="16">
        <f>ファーストリテイリング_組替財務諸表!F50</f>
        <v>17980</v>
      </c>
      <c r="F25" s="16">
        <f>ファーストリテイリング_組替財務諸表!G50</f>
        <v>5865</v>
      </c>
      <c r="G25" s="16">
        <f>ファーストリテイリング_組替財務諸表!H50</f>
        <v>13688</v>
      </c>
      <c r="H25" s="16">
        <f>ファーストリテイリング_組替財務諸表!I50</f>
        <v>9129</v>
      </c>
    </row>
    <row r="26" spans="1:8">
      <c r="A26" s="4"/>
      <c r="B26" s="9" t="s">
        <v>69</v>
      </c>
      <c r="C26" s="17">
        <f t="shared" ref="C26:H26" si="3">SUM(C23:C25)</f>
        <v>23916</v>
      </c>
      <c r="D26" s="17">
        <f t="shared" si="3"/>
        <v>19489</v>
      </c>
      <c r="E26" s="17">
        <f t="shared" si="3"/>
        <v>32853</v>
      </c>
      <c r="F26" s="17">
        <f t="shared" si="3"/>
        <v>23223</v>
      </c>
      <c r="G26" s="17">
        <f t="shared" si="3"/>
        <v>20909</v>
      </c>
      <c r="H26" s="17">
        <f t="shared" si="3"/>
        <v>15044</v>
      </c>
    </row>
    <row r="27" spans="1:8" ht="5.0999999999999996" customHeight="1">
      <c r="A27" s="4"/>
      <c r="B27" s="9"/>
      <c r="C27" s="16"/>
      <c r="D27" s="16"/>
      <c r="E27" s="16"/>
      <c r="F27" s="16"/>
      <c r="G27" s="16"/>
      <c r="H27" s="16"/>
    </row>
    <row r="28" spans="1:8">
      <c r="A28" s="4" t="s">
        <v>34</v>
      </c>
      <c r="B28" s="9"/>
      <c r="C28" s="46">
        <f>ファーストリテイリング_組替財務諸表!D51+ファーストリテイリング_組替財務諸表!D52</f>
        <v>6495</v>
      </c>
      <c r="D28" s="46">
        <f>ファーストリテイリング_組替財務諸表!E51+ファーストリテイリング_組替財務諸表!E52</f>
        <v>5825</v>
      </c>
      <c r="E28" s="46">
        <f>ファーストリテイリング_組替財務諸表!F51+ファーストリテイリング_組替財務諸表!F52</f>
        <v>8288</v>
      </c>
      <c r="F28" s="46">
        <f>ファーストリテイリング_組替財務諸表!G51+ファーストリテイリング_組替財務諸表!G52</f>
        <v>10816</v>
      </c>
      <c r="G28" s="46">
        <f>ファーストリテイリング_組替財務諸表!H51+ファーストリテイリング_組替財務諸表!H52</f>
        <v>17331</v>
      </c>
      <c r="H28" s="46">
        <f>ファーストリテイリング_組替財務諸表!I51+ファーストリテイリング_組替財務諸表!I52</f>
        <v>17702</v>
      </c>
    </row>
    <row r="29" spans="1:8" ht="5.0999999999999996" customHeight="1">
      <c r="A29" s="4"/>
      <c r="B29" s="9"/>
      <c r="C29" s="16"/>
      <c r="D29" s="16"/>
      <c r="E29" s="16"/>
      <c r="F29" s="16"/>
      <c r="G29" s="16"/>
      <c r="H29" s="16"/>
    </row>
    <row r="30" spans="1:8">
      <c r="A30" s="4" t="s">
        <v>70</v>
      </c>
      <c r="C30" s="17">
        <f>ファーストリテイリング_組替財務諸表!D53</f>
        <v>243283</v>
      </c>
      <c r="D30" s="17">
        <f>ファーストリテイリング_組替財務諸表!E53</f>
        <v>264014</v>
      </c>
      <c r="E30" s="17">
        <f>ファーストリテイリング_組替財務諸表!F53</f>
        <v>261413</v>
      </c>
      <c r="F30" s="17">
        <f>ファーストリテイリング_組替財務諸表!G53</f>
        <v>287987</v>
      </c>
      <c r="G30" s="17">
        <f>ファーストリテイリング_組替財務諸表!H53</f>
        <v>319911</v>
      </c>
      <c r="H30" s="17">
        <f>ファーストリテイリング_組替財務諸表!I53</f>
        <v>394892</v>
      </c>
    </row>
    <row r="31" spans="1:8" ht="5.0999999999999996" customHeight="1">
      <c r="B31" s="9"/>
      <c r="C31" s="7"/>
      <c r="D31" s="7"/>
      <c r="E31" s="7"/>
      <c r="F31" s="7"/>
      <c r="G31" s="7"/>
      <c r="H31" s="7"/>
    </row>
    <row r="32" spans="1:8" ht="13.5" thickBot="1">
      <c r="A32" s="4" t="s">
        <v>71</v>
      </c>
      <c r="C32" s="10">
        <f t="shared" ref="C32:H32" si="4">C18</f>
        <v>273696</v>
      </c>
      <c r="D32" s="10">
        <f t="shared" si="4"/>
        <v>289330</v>
      </c>
      <c r="E32" s="10">
        <f t="shared" si="4"/>
        <v>302556</v>
      </c>
      <c r="F32" s="10">
        <f t="shared" si="4"/>
        <v>322859.45</v>
      </c>
      <c r="G32" s="10">
        <f t="shared" si="4"/>
        <v>358152</v>
      </c>
      <c r="H32" s="10">
        <f t="shared" si="4"/>
        <v>427639</v>
      </c>
    </row>
    <row r="33" spans="2:8" ht="13.5" thickTop="1">
      <c r="B33" s="5"/>
      <c r="C33" s="7"/>
      <c r="D33" s="7"/>
      <c r="E33" s="7"/>
      <c r="F33" s="7"/>
      <c r="G33" s="7"/>
      <c r="H33" s="7"/>
    </row>
  </sheetData>
  <mergeCells count="1">
    <mergeCell ref="A1:H1"/>
  </mergeCells>
  <phoneticPr fontId="3"/>
  <printOptions horizontalCentered="1"/>
  <pageMargins left="0.78740157480314965" right="0.78740157480314965" top="0.98425196850393704" bottom="0.98425196850393704" header="0.51181102362204722" footer="0.51181102362204722"/>
  <pageSetup paperSize="9" scale="82" fitToHeight="3" orientation="landscape" horizontalDpi="4294967293" verticalDpi="0" r:id="rId1"/>
  <headerFooter alignWithMargins="0">
    <oddHeader>&amp;L&amp;"ＭＳ Ｐ明朝,標準"&amp;F&amp;C&amp;"ＭＳ Ｐ明朝,標準"&amp;A</oddHeader>
    <oddFooter>&amp;R&amp;P/&amp;N</oddFooter>
  </headerFooter>
</worksheet>
</file>

<file path=xl/worksheets/sheet9.xml><?xml version="1.0" encoding="utf-8"?>
<worksheet xmlns="http://schemas.openxmlformats.org/spreadsheetml/2006/main" xmlns:r="http://schemas.openxmlformats.org/officeDocument/2006/relationships">
  <dimension ref="A1:K69"/>
  <sheetViews>
    <sheetView showGridLines="0" zoomScaleNormal="100" zoomScaleSheetLayoutView="100" workbookViewId="0">
      <selection sqref="A1:K1"/>
    </sheetView>
  </sheetViews>
  <sheetFormatPr defaultColWidth="12" defaultRowHeight="12.75"/>
  <cols>
    <col min="1" max="1" width="9.33203125" style="29" customWidth="1"/>
    <col min="2" max="2" width="3" style="29" customWidth="1"/>
    <col min="3" max="3" width="31.83203125" style="33" customWidth="1"/>
    <col min="4" max="6" width="12.83203125" style="33" customWidth="1"/>
    <col min="7" max="9" width="12.83203125" style="29" customWidth="1"/>
    <col min="10" max="10" width="1.5" style="29" customWidth="1"/>
    <col min="11" max="11" width="9.6640625" style="29" customWidth="1"/>
    <col min="12" max="16384" width="12" style="29"/>
  </cols>
  <sheetData>
    <row r="1" spans="1:11" ht="30" customHeight="1">
      <c r="A1" s="63" t="s">
        <v>157</v>
      </c>
      <c r="B1" s="64"/>
      <c r="C1" s="64"/>
      <c r="D1" s="64"/>
      <c r="E1" s="64"/>
      <c r="F1" s="64"/>
      <c r="G1" s="64"/>
      <c r="H1" s="64"/>
      <c r="I1" s="64"/>
      <c r="J1" s="64"/>
      <c r="K1" s="64"/>
    </row>
    <row r="3" spans="1:11" s="8" customFormat="1">
      <c r="A3" s="4" t="s">
        <v>97</v>
      </c>
      <c r="C3" s="12"/>
      <c r="D3" s="12"/>
      <c r="E3" s="12"/>
      <c r="F3" s="12"/>
      <c r="I3" s="5" t="s">
        <v>18</v>
      </c>
    </row>
    <row r="4" spans="1:11" s="8" customFormat="1">
      <c r="C4" s="12"/>
      <c r="D4" s="6" t="s">
        <v>8</v>
      </c>
      <c r="E4" s="6" t="s">
        <v>8</v>
      </c>
      <c r="F4" s="6" t="s">
        <v>8</v>
      </c>
      <c r="G4" s="6" t="s">
        <v>8</v>
      </c>
      <c r="H4" s="6" t="s">
        <v>8</v>
      </c>
      <c r="I4" s="6" t="s">
        <v>8</v>
      </c>
    </row>
    <row r="5" spans="1:11" s="28" customFormat="1" ht="15">
      <c r="A5" s="8"/>
      <c r="B5" s="8"/>
      <c r="C5" s="12"/>
      <c r="D5" s="21">
        <v>39295</v>
      </c>
      <c r="E5" s="21">
        <v>39661</v>
      </c>
      <c r="F5" s="21">
        <v>40026</v>
      </c>
      <c r="G5" s="21">
        <v>40391</v>
      </c>
      <c r="H5" s="21">
        <v>40756</v>
      </c>
      <c r="I5" s="21">
        <v>41122</v>
      </c>
      <c r="J5" s="27"/>
      <c r="K5" s="22" t="s">
        <v>63</v>
      </c>
    </row>
    <row r="6" spans="1:11" s="8" customFormat="1">
      <c r="A6" s="28"/>
      <c r="B6" s="4" t="s">
        <v>4</v>
      </c>
      <c r="C6" s="13"/>
      <c r="D6" s="7">
        <f>ファーストリテイリング_財務諸表!E6</f>
        <v>525203</v>
      </c>
      <c r="E6" s="7">
        <f>ファーストリテイリング_財務諸表!F6</f>
        <v>586451</v>
      </c>
      <c r="F6" s="7">
        <f>ファーストリテイリング_財務諸表!G6</f>
        <v>685043</v>
      </c>
      <c r="G6" s="7">
        <f>ファーストリテイリング_財務諸表!H6</f>
        <v>814811</v>
      </c>
      <c r="H6" s="7">
        <f>ファーストリテイリング_財務諸表!I6</f>
        <v>820349</v>
      </c>
      <c r="I6" s="7">
        <f>ファーストリテイリング_財務諸表!J6</f>
        <v>928669</v>
      </c>
      <c r="K6" s="3">
        <f>(I6/D6)^(1/5)-1</f>
        <v>0.1207448453334321</v>
      </c>
    </row>
    <row r="7" spans="1:11" s="8" customFormat="1" ht="12.75" customHeight="1">
      <c r="B7" s="4" t="s">
        <v>1</v>
      </c>
      <c r="C7" s="12"/>
      <c r="D7" s="7">
        <f>ファーストリテイリング_財務諸表!E7</f>
        <v>276808</v>
      </c>
      <c r="E7" s="7">
        <f>ファーストリテイリング_財務諸表!F7</f>
        <v>292769</v>
      </c>
      <c r="F7" s="7">
        <f>ファーストリテイリング_財務諸表!G7</f>
        <v>343515</v>
      </c>
      <c r="G7" s="7">
        <f>ファーストリテイリング_財務諸表!H7</f>
        <v>393930</v>
      </c>
      <c r="H7" s="7">
        <f>ファーストリテイリング_財務諸表!I7</f>
        <v>394581</v>
      </c>
      <c r="I7" s="7">
        <f>ファーストリテイリング_財務諸表!J7</f>
        <v>453202</v>
      </c>
    </row>
    <row r="8" spans="1:11" s="8" customFormat="1" ht="12.75" customHeight="1">
      <c r="B8" s="4"/>
      <c r="C8" s="9" t="s">
        <v>28</v>
      </c>
      <c r="D8" s="7">
        <f t="shared" ref="D8:I8" si="0">D7-D9</f>
        <v>276808</v>
      </c>
      <c r="E8" s="7">
        <f t="shared" si="0"/>
        <v>292769</v>
      </c>
      <c r="F8" s="7">
        <f t="shared" si="0"/>
        <v>343515</v>
      </c>
      <c r="G8" s="7">
        <f t="shared" si="0"/>
        <v>393930</v>
      </c>
      <c r="H8" s="7">
        <f t="shared" si="0"/>
        <v>394581</v>
      </c>
      <c r="I8" s="7">
        <f t="shared" si="0"/>
        <v>453202</v>
      </c>
    </row>
    <row r="9" spans="1:11" s="8" customFormat="1" ht="12.75" customHeight="1">
      <c r="A9" s="29"/>
      <c r="B9" s="4"/>
      <c r="C9" s="9" t="s">
        <v>5</v>
      </c>
      <c r="D9" s="48"/>
      <c r="E9" s="48"/>
      <c r="F9" s="48"/>
      <c r="G9" s="48"/>
      <c r="H9" s="48"/>
      <c r="I9" s="48"/>
    </row>
    <row r="10" spans="1:11" s="8" customFormat="1">
      <c r="A10" s="29"/>
      <c r="B10" s="4" t="s">
        <v>2</v>
      </c>
      <c r="C10" s="12"/>
      <c r="D10" s="17">
        <f t="shared" ref="D10:I10" si="1">D6-D7</f>
        <v>248395</v>
      </c>
      <c r="E10" s="17">
        <f t="shared" si="1"/>
        <v>293682</v>
      </c>
      <c r="F10" s="17">
        <f t="shared" si="1"/>
        <v>341528</v>
      </c>
      <c r="G10" s="17">
        <f t="shared" si="1"/>
        <v>420881</v>
      </c>
      <c r="H10" s="17">
        <f t="shared" si="1"/>
        <v>425768</v>
      </c>
      <c r="I10" s="17">
        <f t="shared" si="1"/>
        <v>475467</v>
      </c>
      <c r="K10" s="3"/>
    </row>
    <row r="11" spans="1:11">
      <c r="A11" s="8"/>
      <c r="B11" s="4" t="s">
        <v>7</v>
      </c>
      <c r="C11" s="12"/>
      <c r="D11" s="7">
        <f>ファーストリテイリング_財務諸表!E9</f>
        <v>183431</v>
      </c>
      <c r="E11" s="7">
        <f>ファーストリテイリング_財務諸表!F9</f>
        <v>206189</v>
      </c>
      <c r="F11" s="7">
        <f>ファーストリテイリング_財務諸表!G9</f>
        <v>232888</v>
      </c>
      <c r="G11" s="7">
        <f>ファーストリテイリング_財務諸表!H9</f>
        <v>288503</v>
      </c>
      <c r="H11" s="7">
        <f>ファーストリテイリング_財務諸表!I9</f>
        <v>309401</v>
      </c>
      <c r="I11" s="7">
        <f>ファーストリテイリング_財務諸表!J9</f>
        <v>349016</v>
      </c>
      <c r="K11" s="30"/>
    </row>
    <row r="12" spans="1:11">
      <c r="A12" s="8"/>
      <c r="B12" s="4"/>
      <c r="C12" s="9" t="s">
        <v>28</v>
      </c>
      <c r="D12" s="16">
        <f t="shared" ref="D12:I12" si="2">D11-D13</f>
        <v>172610</v>
      </c>
      <c r="E12" s="16">
        <f t="shared" si="2"/>
        <v>192351</v>
      </c>
      <c r="F12" s="16">
        <f t="shared" si="2"/>
        <v>216673</v>
      </c>
      <c r="G12" s="16">
        <f t="shared" si="2"/>
        <v>268740</v>
      </c>
      <c r="H12" s="16">
        <f t="shared" si="2"/>
        <v>284050</v>
      </c>
      <c r="I12" s="16">
        <f t="shared" si="2"/>
        <v>324779</v>
      </c>
      <c r="K12" s="30"/>
    </row>
    <row r="13" spans="1:11" s="8" customFormat="1">
      <c r="A13" s="29"/>
      <c r="C13" s="9" t="s">
        <v>5</v>
      </c>
      <c r="D13" s="7">
        <f>ファーストリテイリング_財務諸表!E82</f>
        <v>10821</v>
      </c>
      <c r="E13" s="7">
        <f>ファーストリテイリング_財務諸表!F82</f>
        <v>13838</v>
      </c>
      <c r="F13" s="7">
        <f>ファーストリテイリング_財務諸表!G82</f>
        <v>16215</v>
      </c>
      <c r="G13" s="7">
        <f>ファーストリテイリング_財務諸表!H82</f>
        <v>19763</v>
      </c>
      <c r="H13" s="7">
        <f>ファーストリテイリング_財務諸表!I82</f>
        <v>25351</v>
      </c>
      <c r="I13" s="7">
        <f>ファーストリテイリング_財務諸表!J82</f>
        <v>24237</v>
      </c>
    </row>
    <row r="14" spans="1:11" s="8" customFormat="1" ht="13.5" thickBot="1">
      <c r="A14" s="29"/>
      <c r="B14" s="4" t="s">
        <v>3</v>
      </c>
      <c r="C14" s="12"/>
      <c r="D14" s="10">
        <f t="shared" ref="D14:I14" si="3">D10-D11</f>
        <v>64964</v>
      </c>
      <c r="E14" s="10">
        <f t="shared" si="3"/>
        <v>87493</v>
      </c>
      <c r="F14" s="10">
        <f t="shared" si="3"/>
        <v>108640</v>
      </c>
      <c r="G14" s="10">
        <f t="shared" si="3"/>
        <v>132378</v>
      </c>
      <c r="H14" s="10">
        <f t="shared" si="3"/>
        <v>116367</v>
      </c>
      <c r="I14" s="10">
        <f t="shared" si="3"/>
        <v>126451</v>
      </c>
      <c r="J14" s="11"/>
      <c r="K14" s="3"/>
    </row>
    <row r="15" spans="1:11" s="8" customFormat="1" ht="13.5" thickTop="1">
      <c r="B15" s="4"/>
      <c r="C15" s="12"/>
      <c r="D15" s="31"/>
      <c r="E15" s="31"/>
      <c r="F15" s="31"/>
      <c r="G15" s="31"/>
      <c r="H15" s="31"/>
      <c r="I15" s="31"/>
      <c r="J15" s="11"/>
    </row>
    <row r="16" spans="1:11" s="8" customFormat="1">
      <c r="B16" s="4"/>
      <c r="C16" s="12"/>
      <c r="D16" s="31"/>
      <c r="E16" s="31"/>
      <c r="F16" s="31"/>
      <c r="G16" s="31"/>
      <c r="H16" s="31"/>
      <c r="I16" s="31"/>
      <c r="J16" s="11"/>
    </row>
    <row r="17" spans="1:10" s="8" customFormat="1">
      <c r="B17" s="1" t="s">
        <v>30</v>
      </c>
      <c r="C17" s="2"/>
      <c r="D17" s="15"/>
      <c r="E17" s="15">
        <f>E6/D6-1</f>
        <v>0.11661776494041343</v>
      </c>
      <c r="F17" s="45">
        <f>F6/E6-1</f>
        <v>0.16811634731631453</v>
      </c>
      <c r="G17" s="15">
        <f>G6/F6-1</f>
        <v>0.18943044451224234</v>
      </c>
      <c r="H17" s="15">
        <f>H6/G6-1</f>
        <v>6.7966681844009447E-3</v>
      </c>
      <c r="I17" s="15">
        <f>I6/H6-1</f>
        <v>0.1320413628833581</v>
      </c>
      <c r="J17" s="11"/>
    </row>
    <row r="18" spans="1:10" s="8" customFormat="1">
      <c r="B18" s="1" t="s">
        <v>6</v>
      </c>
      <c r="C18" s="2"/>
      <c r="D18" s="18"/>
      <c r="E18" s="18"/>
      <c r="F18" s="18"/>
      <c r="G18" s="18"/>
      <c r="H18" s="31"/>
      <c r="I18" s="31"/>
      <c r="J18" s="11"/>
    </row>
    <row r="19" spans="1:10" s="8" customFormat="1">
      <c r="B19" s="2"/>
      <c r="C19" s="1" t="s">
        <v>31</v>
      </c>
      <c r="D19" s="15">
        <f t="shared" ref="D19:I19" si="4">D8/D6</f>
        <v>0.52704954084420685</v>
      </c>
      <c r="E19" s="15">
        <f t="shared" si="4"/>
        <v>0.49922158884544487</v>
      </c>
      <c r="F19" s="15">
        <f t="shared" si="4"/>
        <v>0.50145027392441055</v>
      </c>
      <c r="G19" s="15">
        <f t="shared" si="4"/>
        <v>0.48346180893483276</v>
      </c>
      <c r="H19" s="15">
        <f t="shared" si="4"/>
        <v>0.48099162673447521</v>
      </c>
      <c r="I19" s="15">
        <f t="shared" si="4"/>
        <v>0.48801241346486207</v>
      </c>
      <c r="J19" s="11"/>
    </row>
    <row r="20" spans="1:10" s="8" customFormat="1">
      <c r="B20" s="2"/>
      <c r="C20" s="1" t="s">
        <v>87</v>
      </c>
      <c r="D20" s="19">
        <f t="shared" ref="D20:I20" si="5">D12/D6</f>
        <v>0.32865387288343745</v>
      </c>
      <c r="E20" s="19">
        <f t="shared" si="5"/>
        <v>0.32799159691090984</v>
      </c>
      <c r="F20" s="19">
        <f t="shared" si="5"/>
        <v>0.31629109413569662</v>
      </c>
      <c r="G20" s="19">
        <f t="shared" si="5"/>
        <v>0.32981881687900627</v>
      </c>
      <c r="H20" s="19">
        <f t="shared" si="5"/>
        <v>0.34625506948871759</v>
      </c>
      <c r="I20" s="19">
        <f t="shared" si="5"/>
        <v>0.34972525194660314</v>
      </c>
      <c r="J20" s="11"/>
    </row>
    <row r="21" spans="1:10" s="8" customFormat="1">
      <c r="B21" s="2"/>
      <c r="C21" s="1" t="s">
        <v>16</v>
      </c>
      <c r="D21" s="19">
        <f t="shared" ref="D21:I21" si="6">(D9+D13)/D6</f>
        <v>2.0603461899494101E-2</v>
      </c>
      <c r="E21" s="19">
        <f t="shared" si="6"/>
        <v>2.3596174275429659E-2</v>
      </c>
      <c r="F21" s="19">
        <f t="shared" si="6"/>
        <v>2.3670046989751007E-2</v>
      </c>
      <c r="G21" s="19">
        <f t="shared" si="6"/>
        <v>2.425470446520727E-2</v>
      </c>
      <c r="H21" s="19">
        <f t="shared" si="6"/>
        <v>3.090270116742996E-2</v>
      </c>
      <c r="I21" s="19">
        <f t="shared" si="6"/>
        <v>2.6098642250360463E-2</v>
      </c>
      <c r="J21" s="11"/>
    </row>
    <row r="22" spans="1:10" s="8" customFormat="1">
      <c r="B22" s="2"/>
      <c r="C22" s="1" t="s">
        <v>27</v>
      </c>
      <c r="D22" s="19">
        <f t="shared" ref="D22:I22" si="7">D14/D6</f>
        <v>0.12369312437286153</v>
      </c>
      <c r="E22" s="19">
        <f t="shared" si="7"/>
        <v>0.14919063996821558</v>
      </c>
      <c r="F22" s="19">
        <f t="shared" si="7"/>
        <v>0.1585885849501418</v>
      </c>
      <c r="G22" s="19">
        <f t="shared" si="7"/>
        <v>0.16246466972095369</v>
      </c>
      <c r="H22" s="19">
        <f t="shared" si="7"/>
        <v>0.14185060260937724</v>
      </c>
      <c r="I22" s="19">
        <f t="shared" si="7"/>
        <v>0.13616369233817432</v>
      </c>
      <c r="J22" s="11"/>
    </row>
    <row r="23" spans="1:10" s="8" customFormat="1">
      <c r="C23" s="12"/>
      <c r="D23" s="32"/>
      <c r="E23" s="32"/>
      <c r="F23" s="32"/>
      <c r="G23" s="32"/>
      <c r="H23" s="32"/>
      <c r="I23" s="32"/>
    </row>
    <row r="24" spans="1:10" s="8" customFormat="1">
      <c r="A24" s="4" t="s">
        <v>98</v>
      </c>
      <c r="C24" s="12"/>
      <c r="D24" s="12"/>
      <c r="E24" s="12"/>
      <c r="F24" s="12"/>
      <c r="H24" s="5"/>
      <c r="I24" s="5" t="s">
        <v>18</v>
      </c>
    </row>
    <row r="25" spans="1:10" s="8" customFormat="1">
      <c r="A25" s="4"/>
      <c r="C25" s="12"/>
      <c r="D25" s="6" t="s">
        <v>8</v>
      </c>
      <c r="E25" s="6" t="s">
        <v>8</v>
      </c>
      <c r="F25" s="6" t="s">
        <v>8</v>
      </c>
      <c r="G25" s="6" t="s">
        <v>8</v>
      </c>
      <c r="H25" s="6" t="s">
        <v>8</v>
      </c>
      <c r="I25" s="6" t="s">
        <v>8</v>
      </c>
    </row>
    <row r="26" spans="1:10" s="27" customFormat="1" ht="15">
      <c r="A26" s="4"/>
      <c r="B26" s="8"/>
      <c r="C26" s="12"/>
      <c r="D26" s="21">
        <v>39295</v>
      </c>
      <c r="E26" s="21">
        <v>39661</v>
      </c>
      <c r="F26" s="21">
        <v>40026</v>
      </c>
      <c r="G26" s="21">
        <v>40391</v>
      </c>
      <c r="H26" s="21">
        <v>40756</v>
      </c>
      <c r="I26" s="21">
        <v>41122</v>
      </c>
    </row>
    <row r="27" spans="1:10" s="8" customFormat="1">
      <c r="A27" s="27"/>
      <c r="B27" s="4" t="s">
        <v>9</v>
      </c>
      <c r="C27" s="12"/>
      <c r="D27" s="20">
        <f>ファーストリテイリング_財務諸表!E15</f>
        <v>217978</v>
      </c>
      <c r="E27" s="20">
        <f>ファーストリテイリング_財務諸表!F15</f>
        <v>263696</v>
      </c>
      <c r="F27" s="20">
        <f>ファーストリテイリング_財務諸表!G15</f>
        <v>298171</v>
      </c>
      <c r="G27" s="20">
        <f>ファーストリテイリング_財務諸表!H15</f>
        <v>345625</v>
      </c>
      <c r="H27" s="20">
        <f>ファーストリテイリング_財務諸表!I15</f>
        <v>369971</v>
      </c>
      <c r="I27" s="20">
        <f>ファーストリテイリング_財務諸表!J15</f>
        <v>424516</v>
      </c>
    </row>
    <row r="28" spans="1:10" s="8" customFormat="1">
      <c r="C28" s="9" t="s">
        <v>66</v>
      </c>
      <c r="D28" s="7">
        <f>ファーストリテイリング_財務諸表!E16-ファーストリテイリング_組替財務諸表!D29</f>
        <v>37830.85</v>
      </c>
      <c r="E28" s="7">
        <f>ファーストリテイリング_財務諸表!F16-ファーストリテイリング_組替財務諸表!E29</f>
        <v>37925.449999999997</v>
      </c>
      <c r="F28" s="7">
        <f>ファーストリテイリング_財務諸表!G16-ファーストリテイリング_組替財務諸表!F29</f>
        <v>9623.8499999999985</v>
      </c>
      <c r="G28" s="7">
        <f>ファーストリテイリング_財務諸表!H16-ファーストリテイリング_組替財務諸表!G29</f>
        <v>21725.449999999997</v>
      </c>
      <c r="H28" s="7">
        <f>ファーストリテイリング_財務諸表!I16-ファーストリテイリング_組替財務諸表!H29</f>
        <v>23368.549999999996</v>
      </c>
      <c r="I28" s="7">
        <f>ファーストリテイリング_財務諸表!J16-ファーストリテイリング_組替財務諸表!I29</f>
        <v>85804.549999999988</v>
      </c>
    </row>
    <row r="29" spans="1:10" s="8" customFormat="1">
      <c r="C29" s="9" t="s">
        <v>73</v>
      </c>
      <c r="D29" s="7">
        <f>ファーストリテイリング_財務諸表!E6*0.05</f>
        <v>26260.15</v>
      </c>
      <c r="E29" s="7">
        <f>ファーストリテイリング_財務諸表!F6*0.05</f>
        <v>29322.550000000003</v>
      </c>
      <c r="F29" s="7">
        <f>ファーストリテイリング_財務諸表!G6*0.05</f>
        <v>34252.15</v>
      </c>
      <c r="G29" s="7">
        <f>ファーストリテイリング_財務諸表!H6*0.05</f>
        <v>40740.550000000003</v>
      </c>
      <c r="H29" s="7">
        <f>ファーストリテイリング_財務諸表!I6*0.05</f>
        <v>41017.450000000004</v>
      </c>
      <c r="I29" s="7">
        <f>ファーストリテイリング_財務諸表!J6*0.05</f>
        <v>46433.450000000004</v>
      </c>
    </row>
    <row r="30" spans="1:10" s="8" customFormat="1">
      <c r="C30" s="9" t="s">
        <v>108</v>
      </c>
      <c r="D30" s="7">
        <f>ファーストリテイリング_財務諸表!E18</f>
        <v>55237</v>
      </c>
      <c r="E30" s="7">
        <f>ファーストリテイリング_財務諸表!F18</f>
        <v>102912</v>
      </c>
      <c r="F30" s="7">
        <f>ファーストリテイリング_財務諸表!G18</f>
        <v>125875</v>
      </c>
      <c r="G30" s="7">
        <f>ファーストリテイリング_財務諸表!H18</f>
        <v>139472</v>
      </c>
      <c r="H30" s="7">
        <f>ファーストリテイリング_財務諸表!I18</f>
        <v>137728</v>
      </c>
      <c r="I30" s="7">
        <f>ファーストリテイリング_財務諸表!J18</f>
        <v>133788</v>
      </c>
    </row>
    <row r="31" spans="1:10" s="8" customFormat="1">
      <c r="C31" s="9" t="s">
        <v>39</v>
      </c>
      <c r="D31" s="7">
        <f>ファーストリテイリング_財務諸表!E17</f>
        <v>9849</v>
      </c>
      <c r="E31" s="7">
        <f>ファーストリテイリング_財務諸表!F17</f>
        <v>13411</v>
      </c>
      <c r="F31" s="7">
        <f>ファーストリテイリング_財務諸表!G17</f>
        <v>15213</v>
      </c>
      <c r="G31" s="7">
        <f>ファーストリテイリング_財務諸表!H17</f>
        <v>15371</v>
      </c>
      <c r="H31" s="7">
        <f>ファーストリテイリング_財務諸表!I17</f>
        <v>17796</v>
      </c>
      <c r="I31" s="7">
        <f>ファーストリテイリング_財務諸表!J17</f>
        <v>19920</v>
      </c>
    </row>
    <row r="32" spans="1:10" s="8" customFormat="1">
      <c r="C32" s="9" t="s">
        <v>24</v>
      </c>
      <c r="D32" s="7">
        <f>ファーストリテイリング_財務諸表!E19</f>
        <v>55173</v>
      </c>
      <c r="E32" s="7">
        <f>ファーストリテイリング_財務諸表!F19</f>
        <v>53778</v>
      </c>
      <c r="F32" s="7">
        <f>ファーストリテイリング_財務諸表!G19</f>
        <v>74580</v>
      </c>
      <c r="G32" s="7">
        <f>ファーストリテイリング_財務諸表!H19</f>
        <v>74079</v>
      </c>
      <c r="H32" s="7">
        <f>ファーストリテイリング_財務諸表!I19</f>
        <v>92750</v>
      </c>
      <c r="I32" s="7">
        <f>ファーストリテイリング_財務諸表!J19</f>
        <v>98963</v>
      </c>
    </row>
    <row r="33" spans="2:9" s="8" customFormat="1">
      <c r="C33" s="9" t="s">
        <v>33</v>
      </c>
      <c r="D33" s="7">
        <f t="shared" ref="D33:I33" si="8">D27-SUM(D28:D32)</f>
        <v>33628</v>
      </c>
      <c r="E33" s="7">
        <f t="shared" si="8"/>
        <v>26347</v>
      </c>
      <c r="F33" s="7">
        <f t="shared" si="8"/>
        <v>38627</v>
      </c>
      <c r="G33" s="7">
        <f t="shared" si="8"/>
        <v>54237</v>
      </c>
      <c r="H33" s="7">
        <f t="shared" si="8"/>
        <v>57311</v>
      </c>
      <c r="I33" s="7">
        <f t="shared" si="8"/>
        <v>39607</v>
      </c>
    </row>
    <row r="34" spans="2:9" s="8" customFormat="1">
      <c r="B34" s="4" t="s">
        <v>10</v>
      </c>
      <c r="C34" s="12"/>
      <c r="D34" s="20">
        <f>ファーストリテイリング_財務諸表!E25</f>
        <v>141792</v>
      </c>
      <c r="E34" s="20">
        <f>ファーストリテイリング_財務諸表!F25</f>
        <v>141024</v>
      </c>
      <c r="F34" s="20">
        <f>ファーストリテイリング_財務諸表!G25</f>
        <v>165114</v>
      </c>
      <c r="G34" s="20">
        <f>ファーストリテイリング_財務諸表!H25</f>
        <v>161662</v>
      </c>
      <c r="H34" s="20">
        <f>ファーストリテイリング_財務諸表!I25</f>
        <v>163806</v>
      </c>
      <c r="I34" s="20">
        <f>ファーストリテイリング_財務諸表!J25</f>
        <v>170586</v>
      </c>
    </row>
    <row r="35" spans="2:9" s="8" customFormat="1">
      <c r="C35" s="9" t="s">
        <v>25</v>
      </c>
      <c r="D35" s="7">
        <f>ファーストリテイリング_財務諸表!E26</f>
        <v>37339</v>
      </c>
      <c r="E35" s="7">
        <f>ファーストリテイリング_財務諸表!F26</f>
        <v>40317</v>
      </c>
      <c r="F35" s="7">
        <f>ファーストリテイリング_財務諸表!G26</f>
        <v>45946</v>
      </c>
      <c r="G35" s="7">
        <f>ファーストリテイリング_財務諸表!H26</f>
        <v>50144</v>
      </c>
      <c r="H35" s="7">
        <f>ファーストリテイリング_財務諸表!I26</f>
        <v>58016</v>
      </c>
      <c r="I35" s="7">
        <f>ファーストリテイリング_財務諸表!J26</f>
        <v>69222</v>
      </c>
    </row>
    <row r="36" spans="2:9" s="8" customFormat="1">
      <c r="C36" s="9" t="s">
        <v>26</v>
      </c>
      <c r="D36" s="7">
        <f>ファーストリテイリング_財務諸表!E37</f>
        <v>43001</v>
      </c>
      <c r="E36" s="7">
        <f>ファーストリテイリング_財務諸表!F37</f>
        <v>40837</v>
      </c>
      <c r="F36" s="7">
        <f>ファーストリテイリング_財務諸表!G37</f>
        <v>55312</v>
      </c>
      <c r="G36" s="7">
        <f>ファーストリテイリング_財務諸表!H37</f>
        <v>47840</v>
      </c>
      <c r="H36" s="7">
        <f>ファーストリテイリング_財務諸表!I37</f>
        <v>40751</v>
      </c>
      <c r="I36" s="7">
        <f>ファーストリテイリング_財務諸表!J37</f>
        <v>38216</v>
      </c>
    </row>
    <row r="37" spans="2:9" s="8" customFormat="1">
      <c r="C37" s="9" t="s">
        <v>92</v>
      </c>
      <c r="D37" s="7">
        <f>ファーストリテイリング_財務諸表!E41</f>
        <v>907</v>
      </c>
      <c r="E37" s="7">
        <f>ファーストリテイリング_財務諸表!F41</f>
        <v>669</v>
      </c>
      <c r="F37" s="7">
        <f>ファーストリテイリング_財務諸表!G41</f>
        <v>686</v>
      </c>
      <c r="G37" s="7">
        <f>ファーストリテイリング_財務諸表!H41</f>
        <v>844</v>
      </c>
      <c r="H37" s="7">
        <f>ファーストリテイリング_財務諸表!I41</f>
        <v>529</v>
      </c>
      <c r="I37" s="7">
        <f>ファーストリテイリング_財務諸表!J41</f>
        <v>354</v>
      </c>
    </row>
    <row r="38" spans="2:9" s="8" customFormat="1">
      <c r="C38" s="9" t="s">
        <v>127</v>
      </c>
      <c r="D38" s="7">
        <f>ファーストリテイリング_財務諸表!E44</f>
        <v>34196</v>
      </c>
      <c r="E38" s="7">
        <f>ファーストリテイリング_財務諸表!F44</f>
        <v>35629</v>
      </c>
      <c r="F38" s="7">
        <f>ファーストリテイリング_財務諸表!G44</f>
        <v>40500</v>
      </c>
      <c r="G38" s="7">
        <f>ファーストリテイリング_財務諸表!H44</f>
        <v>40415</v>
      </c>
      <c r="H38" s="7">
        <f>ファーストリテイリング_財務諸表!I44</f>
        <v>39310</v>
      </c>
      <c r="I38" s="7">
        <f>ファーストリテイリング_財務諸表!J44</f>
        <v>42883</v>
      </c>
    </row>
    <row r="39" spans="2:9" s="8" customFormat="1">
      <c r="C39" s="9" t="s">
        <v>128</v>
      </c>
      <c r="D39" s="7">
        <f>ファーストリテイリング_財務諸表!E45</f>
        <v>19169</v>
      </c>
      <c r="E39" s="7">
        <f>ファーストリテイリング_財務諸表!F45</f>
        <v>18076</v>
      </c>
      <c r="F39" s="7">
        <f>ファーストリテイリング_財務諸表!G45</f>
        <v>17350</v>
      </c>
      <c r="G39" s="7">
        <f>ファーストリテイリング_財務諸表!H45</f>
        <v>16044</v>
      </c>
      <c r="H39" s="7">
        <f>ファーストリテイリング_財務諸表!I45</f>
        <v>15331</v>
      </c>
      <c r="I39" s="7">
        <f>ファーストリテイリング_財務諸表!J45</f>
        <v>14232</v>
      </c>
    </row>
    <row r="40" spans="2:9" s="8" customFormat="1">
      <c r="C40" s="9" t="s">
        <v>93</v>
      </c>
      <c r="D40" s="7">
        <f t="shared" ref="D40:I40" si="9">D34-SUM(D35:D39)</f>
        <v>7180</v>
      </c>
      <c r="E40" s="7">
        <f t="shared" si="9"/>
        <v>5496</v>
      </c>
      <c r="F40" s="7">
        <f t="shared" si="9"/>
        <v>5320</v>
      </c>
      <c r="G40" s="7">
        <f t="shared" si="9"/>
        <v>6375</v>
      </c>
      <c r="H40" s="7">
        <f t="shared" si="9"/>
        <v>9869</v>
      </c>
      <c r="I40" s="7">
        <f t="shared" si="9"/>
        <v>5679</v>
      </c>
    </row>
    <row r="41" spans="2:9" s="8" customFormat="1">
      <c r="B41" s="4" t="s">
        <v>29</v>
      </c>
      <c r="C41" s="9"/>
      <c r="D41" s="7"/>
      <c r="E41" s="7"/>
      <c r="F41" s="7"/>
      <c r="G41" s="7"/>
      <c r="H41" s="7"/>
      <c r="I41" s="7"/>
    </row>
    <row r="42" spans="2:9" s="8" customFormat="1" ht="13.5" thickBot="1">
      <c r="B42" s="4" t="s">
        <v>11</v>
      </c>
      <c r="C42" s="12"/>
      <c r="D42" s="10">
        <f>ファーストリテイリング_財務諸表!E48</f>
        <v>359770</v>
      </c>
      <c r="E42" s="10">
        <f>ファーストリテイリング_財務諸表!F48</f>
        <v>404720</v>
      </c>
      <c r="F42" s="10">
        <f>ファーストリテイリング_財務諸表!G48</f>
        <v>463285</v>
      </c>
      <c r="G42" s="10">
        <f>ファーストリテイリング_財務諸表!H48</f>
        <v>507287</v>
      </c>
      <c r="H42" s="10">
        <f>ファーストリテイリング_財務諸表!I48</f>
        <v>533777</v>
      </c>
      <c r="I42" s="10">
        <f>ファーストリテイリング_財務諸表!J48</f>
        <v>595102</v>
      </c>
    </row>
    <row r="43" spans="2:9" s="8" customFormat="1" ht="13.5" thickTop="1">
      <c r="C43" s="12"/>
      <c r="D43" s="7"/>
      <c r="E43" s="7"/>
      <c r="F43" s="7"/>
      <c r="G43" s="7"/>
      <c r="H43" s="7"/>
      <c r="I43" s="7"/>
    </row>
    <row r="44" spans="2:9" s="8" customFormat="1">
      <c r="B44" s="4" t="s">
        <v>12</v>
      </c>
      <c r="C44" s="12"/>
      <c r="D44" s="20">
        <f>ファーストリテイリング_財務諸表!E53</f>
        <v>90558</v>
      </c>
      <c r="E44" s="20">
        <f>ファーストリテイリング_財務諸表!F53</f>
        <v>118591</v>
      </c>
      <c r="F44" s="20">
        <f>ファーストリテイリング_財務諸表!G53</f>
        <v>175602</v>
      </c>
      <c r="G44" s="20">
        <f>ファーストリテイリング_財務諸表!H53</f>
        <v>202618</v>
      </c>
      <c r="H44" s="20">
        <f>ファーストリテイリング_財務諸表!I53</f>
        <v>182846</v>
      </c>
      <c r="I44" s="20">
        <f>ファーストリテイリング_財務諸表!J53</f>
        <v>173378</v>
      </c>
    </row>
    <row r="45" spans="2:9" s="8" customFormat="1">
      <c r="C45" s="9" t="s">
        <v>52</v>
      </c>
      <c r="D45" s="7">
        <f>ファーストリテイリング_財務諸表!E54</f>
        <v>40568</v>
      </c>
      <c r="E45" s="7">
        <f>ファーストリテイリング_財務諸表!F54</f>
        <v>57035</v>
      </c>
      <c r="F45" s="7">
        <f>ファーストリテイリング_財務諸表!G54</f>
        <v>56930</v>
      </c>
      <c r="G45" s="7">
        <f>ファーストリテイリング_財務諸表!H54</f>
        <v>54098</v>
      </c>
      <c r="H45" s="7">
        <f>ファーストリテイリング_財務諸表!I54</f>
        <v>59395</v>
      </c>
      <c r="I45" s="7">
        <f>ファーストリテイリング_財務諸表!J54</f>
        <v>71142</v>
      </c>
    </row>
    <row r="46" spans="2:9" s="8" customFormat="1">
      <c r="C46" s="9" t="s">
        <v>15</v>
      </c>
      <c r="D46" s="7">
        <f>ファーストリテイリング_財務諸表!E55</f>
        <v>0</v>
      </c>
      <c r="E46" s="7">
        <f>ファーストリテイリング_財務諸表!F55</f>
        <v>0</v>
      </c>
      <c r="F46" s="7">
        <f>ファーストリテイリング_財務諸表!G55</f>
        <v>11775</v>
      </c>
      <c r="G46" s="7">
        <f>ファーストリテイリング_財務諸表!H55</f>
        <v>7414</v>
      </c>
      <c r="H46" s="7">
        <f>ファーストリテイリング_財務諸表!I55</f>
        <v>3978</v>
      </c>
      <c r="I46" s="7">
        <f>ファーストリテイリング_財務諸表!J55</f>
        <v>2505</v>
      </c>
    </row>
    <row r="47" spans="2:9" s="8" customFormat="1" ht="13.5" customHeight="1">
      <c r="C47" s="9" t="s">
        <v>102</v>
      </c>
      <c r="D47" s="7">
        <f>ファーストリテイリング_財務諸表!E56</f>
        <v>4484</v>
      </c>
      <c r="E47" s="7">
        <f>ファーストリテイリング_財務諸表!F56</f>
        <v>3201</v>
      </c>
      <c r="F47" s="7">
        <f>ファーストリテイリング_財務諸表!G56</f>
        <v>3098</v>
      </c>
      <c r="G47" s="7">
        <f>ファーストリテイリング_財務諸表!H56</f>
        <v>9944</v>
      </c>
      <c r="H47" s="7">
        <f>ファーストリテイリング_財務諸表!I56</f>
        <v>3243</v>
      </c>
      <c r="I47" s="7">
        <f>ファーストリテイリング_財務諸表!J56</f>
        <v>3410</v>
      </c>
    </row>
    <row r="48" spans="2:9" s="8" customFormat="1">
      <c r="C48" s="9" t="s">
        <v>23</v>
      </c>
      <c r="D48" s="7">
        <f t="shared" ref="D48:I48" si="10">D44-SUM(D45:D47)</f>
        <v>45506</v>
      </c>
      <c r="E48" s="7">
        <f t="shared" si="10"/>
        <v>58355</v>
      </c>
      <c r="F48" s="7">
        <f t="shared" si="10"/>
        <v>103799</v>
      </c>
      <c r="G48" s="7">
        <f t="shared" si="10"/>
        <v>131162</v>
      </c>
      <c r="H48" s="7">
        <f t="shared" si="10"/>
        <v>116230</v>
      </c>
      <c r="I48" s="7">
        <f t="shared" si="10"/>
        <v>96321</v>
      </c>
    </row>
    <row r="49" spans="2:11" s="8" customFormat="1">
      <c r="B49" s="4" t="s">
        <v>13</v>
      </c>
      <c r="C49" s="12"/>
      <c r="D49" s="20">
        <f>ファーストリテイリング_財務諸表!E62</f>
        <v>25929</v>
      </c>
      <c r="E49" s="20">
        <f>ファーストリテイリング_財務諸表!F62</f>
        <v>22114</v>
      </c>
      <c r="F49" s="20">
        <f>ファーストリテイリング_財務諸表!G62</f>
        <v>26269</v>
      </c>
      <c r="G49" s="20">
        <f>ファーストリテイリング_財務諸表!H62</f>
        <v>16681</v>
      </c>
      <c r="H49" s="20">
        <f>ファーストリテイリング_財務諸表!I62</f>
        <v>31020</v>
      </c>
      <c r="I49" s="20">
        <f>ファーストリテイリング_財務諸表!J62</f>
        <v>26831</v>
      </c>
    </row>
    <row r="50" spans="2:11" s="8" customFormat="1">
      <c r="B50" s="4"/>
      <c r="C50" s="9" t="s">
        <v>36</v>
      </c>
      <c r="D50" s="16">
        <f>ファーストリテイリング_財務諸表!E63</f>
        <v>19432</v>
      </c>
      <c r="E50" s="16">
        <f>ファーストリテイリング_財務諸表!F63</f>
        <v>16288</v>
      </c>
      <c r="F50" s="16">
        <f>ファーストリテイリング_財務諸表!G63</f>
        <v>17980</v>
      </c>
      <c r="G50" s="16">
        <f>ファーストリテイリング_財務諸表!H63</f>
        <v>5865</v>
      </c>
      <c r="H50" s="16">
        <f>ファーストリテイリング_財務諸表!I63</f>
        <v>13688</v>
      </c>
      <c r="I50" s="16">
        <f>ファーストリテイリング_財務諸表!J63</f>
        <v>9129</v>
      </c>
    </row>
    <row r="51" spans="2:11" s="8" customFormat="1">
      <c r="B51" s="4"/>
      <c r="C51" s="9" t="s">
        <v>121</v>
      </c>
      <c r="D51" s="16">
        <f>ファーストリテイリング_財務諸表!E64</f>
        <v>393</v>
      </c>
      <c r="E51" s="16">
        <f>ファーストリテイリング_財務諸表!F64</f>
        <v>253</v>
      </c>
      <c r="F51" s="16">
        <f>ファーストリテイリング_財務諸表!G64</f>
        <v>1130</v>
      </c>
      <c r="G51" s="16">
        <f>ファーストリテイリング_財務諸表!H64</f>
        <v>45</v>
      </c>
      <c r="H51" s="16">
        <f>ファーストリテイリング_財務諸表!I64</f>
        <v>63</v>
      </c>
      <c r="I51" s="16">
        <f>ファーストリテイリング_財務諸表!J64</f>
        <v>64</v>
      </c>
    </row>
    <row r="52" spans="2:11" s="8" customFormat="1">
      <c r="C52" s="9" t="s">
        <v>34</v>
      </c>
      <c r="D52" s="7">
        <f>ファーストリテイリング_財務諸表!E65</f>
        <v>6102</v>
      </c>
      <c r="E52" s="7">
        <f>ファーストリテイリング_財務諸表!F65</f>
        <v>5572</v>
      </c>
      <c r="F52" s="7">
        <f>ファーストリテイリング_財務諸表!G65</f>
        <v>7158</v>
      </c>
      <c r="G52" s="7">
        <f>ファーストリテイリング_財務諸表!H65</f>
        <v>10771</v>
      </c>
      <c r="H52" s="7">
        <f>ファーストリテイリング_財務諸表!I65</f>
        <v>17268</v>
      </c>
      <c r="I52" s="7">
        <f>ファーストリテイリング_財務諸表!J65</f>
        <v>17638</v>
      </c>
    </row>
    <row r="53" spans="2:11" s="8" customFormat="1">
      <c r="B53" s="4" t="s">
        <v>21</v>
      </c>
      <c r="C53" s="12"/>
      <c r="D53" s="20">
        <f>ファーストリテイリング_財務諸表!E66</f>
        <v>243283</v>
      </c>
      <c r="E53" s="20">
        <f>ファーストリテイリング_財務諸表!F66</f>
        <v>264014</v>
      </c>
      <c r="F53" s="20">
        <f>ファーストリテイリング_財務諸表!G66</f>
        <v>261413</v>
      </c>
      <c r="G53" s="20">
        <f>ファーストリテイリング_財務諸表!H66</f>
        <v>287987</v>
      </c>
      <c r="H53" s="20">
        <f>ファーストリテイリング_財務諸表!I66</f>
        <v>319911</v>
      </c>
      <c r="I53" s="20">
        <f>ファーストリテイリング_財務諸表!J66</f>
        <v>394892</v>
      </c>
    </row>
    <row r="54" spans="2:11" s="8" customFormat="1">
      <c r="C54" s="9" t="s">
        <v>14</v>
      </c>
      <c r="D54" s="7">
        <f>ファーストリテイリング_財務諸表!E67</f>
        <v>10273</v>
      </c>
      <c r="E54" s="7">
        <f>ファーストリテイリング_財務諸表!F67</f>
        <v>10273</v>
      </c>
      <c r="F54" s="7">
        <f>ファーストリテイリング_財務諸表!G67</f>
        <v>10273</v>
      </c>
      <c r="G54" s="7">
        <f>ファーストリテイリング_財務諸表!H67</f>
        <v>10273</v>
      </c>
      <c r="H54" s="7">
        <f>ファーストリテイリング_財務諸表!I67</f>
        <v>10273</v>
      </c>
      <c r="I54" s="7">
        <f>ファーストリテイリング_財務諸表!J67</f>
        <v>10273</v>
      </c>
      <c r="J54" s="7">
        <f>ファーストリテイリング_財務諸表!K67</f>
        <v>0</v>
      </c>
    </row>
    <row r="55" spans="2:11" s="8" customFormat="1">
      <c r="C55" s="9" t="s">
        <v>19</v>
      </c>
      <c r="D55" s="7">
        <f>ファーストリテイリング_財務諸表!E68</f>
        <v>4999</v>
      </c>
      <c r="E55" s="7">
        <f>ファーストリテイリング_財務諸表!F68</f>
        <v>4999</v>
      </c>
      <c r="F55" s="7">
        <f>ファーストリテイリング_財務諸表!G68</f>
        <v>5000</v>
      </c>
      <c r="G55" s="7">
        <f>ファーストリテイリング_財務諸表!H68</f>
        <v>5000</v>
      </c>
      <c r="H55" s="7">
        <f>ファーストリテイリング_財務諸表!I68</f>
        <v>5223</v>
      </c>
      <c r="I55" s="7">
        <f>ファーストリテイリング_財務諸表!J68</f>
        <v>5541</v>
      </c>
    </row>
    <row r="56" spans="2:11" s="8" customFormat="1">
      <c r="C56" s="9" t="s">
        <v>20</v>
      </c>
      <c r="D56" s="7">
        <f>ファーストリテイリング_財務諸表!E69</f>
        <v>228958</v>
      </c>
      <c r="E56" s="7">
        <f>ファーストリテイリング_財務諸表!F69</f>
        <v>259756</v>
      </c>
      <c r="F56" s="7">
        <f>ファーストリテイリング_財務諸表!G69</f>
        <v>295442</v>
      </c>
      <c r="G56" s="7">
        <f>ファーストリテイリング_財務諸表!H69</f>
        <v>336739</v>
      </c>
      <c r="H56" s="7">
        <f>ファーストリテイリング_財務諸表!I69</f>
        <v>369717</v>
      </c>
      <c r="I56" s="7">
        <f>ファーストリテイリング_財務諸表!J69</f>
        <v>419093</v>
      </c>
      <c r="K56" s="14"/>
    </row>
    <row r="57" spans="2:11" s="8" customFormat="1">
      <c r="C57" s="9" t="s">
        <v>59</v>
      </c>
      <c r="D57" s="34">
        <f>ファーストリテイリング_財務諸表!E70</f>
        <v>-15546</v>
      </c>
      <c r="E57" s="34">
        <f>ファーストリテイリング_財務諸表!F70</f>
        <v>-15556</v>
      </c>
      <c r="F57" s="34">
        <f>ファーストリテイリング_財務諸表!G70</f>
        <v>-16254</v>
      </c>
      <c r="G57" s="34">
        <f>ファーストリテイリング_財務諸表!H70</f>
        <v>-16260</v>
      </c>
      <c r="H57" s="34">
        <f>ファーストリテイリング_財務諸表!I70</f>
        <v>-16144</v>
      </c>
      <c r="I57" s="34">
        <f>ファーストリテイリング_財務諸表!J70</f>
        <v>-16003</v>
      </c>
      <c r="K57" s="14"/>
    </row>
    <row r="58" spans="2:11" s="8" customFormat="1">
      <c r="C58" s="9" t="s">
        <v>58</v>
      </c>
      <c r="D58" s="34">
        <f>ファーストリテイリング_財務諸表!E71</f>
        <v>368</v>
      </c>
      <c r="E58" s="34">
        <f>ファーストリテイリング_財務諸表!F71</f>
        <v>-928</v>
      </c>
      <c r="F58" s="34">
        <f>ファーストリテイリング_財務諸表!G71</f>
        <v>-9353</v>
      </c>
      <c r="G58" s="34">
        <f>ファーストリテイリング_財務諸表!H71</f>
        <v>-13917</v>
      </c>
      <c r="H58" s="34">
        <f>ファーストリテイリング_財務諸表!I71</f>
        <v>-16541</v>
      </c>
      <c r="I58" s="34">
        <f>ファーストリテイリング_財務諸表!J71</f>
        <v>-16434</v>
      </c>
      <c r="K58" s="14"/>
    </row>
    <row r="59" spans="2:11" s="8" customFormat="1">
      <c r="C59" s="9" t="s">
        <v>62</v>
      </c>
      <c r="D59" s="34">
        <f>ファーストリテイリング_財務諸表!E72</f>
        <v>10393</v>
      </c>
      <c r="E59" s="34">
        <f>ファーストリテイリング_財務諸表!F72</f>
        <v>3939</v>
      </c>
      <c r="F59" s="34">
        <f>ファーストリテイリング_財務諸表!G72</f>
        <v>-24289</v>
      </c>
      <c r="G59" s="34">
        <f>ファーストリテイリング_財務諸表!H72</f>
        <v>-34940</v>
      </c>
      <c r="H59" s="34">
        <f>ファーストリテイリング_財務諸表!I72</f>
        <v>-35583</v>
      </c>
      <c r="I59" s="34">
        <f>ファーストリテイリング_財務諸表!J72</f>
        <v>-14532</v>
      </c>
      <c r="K59" s="14"/>
    </row>
    <row r="60" spans="2:11" s="8" customFormat="1">
      <c r="C60" s="9" t="s">
        <v>112</v>
      </c>
      <c r="D60" s="34">
        <f>ファーストリテイリング_財務諸表!E73</f>
        <v>696</v>
      </c>
      <c r="E60" s="34">
        <f>ファーストリテイリング_財務諸表!F73</f>
        <v>-517</v>
      </c>
      <c r="F60" s="34">
        <f>ファーストリテイリング_財務諸表!G73</f>
        <v>-1179</v>
      </c>
      <c r="G60" s="34">
        <f>ファーストリテイリング_財務諸表!H73</f>
        <v>-1456</v>
      </c>
      <c r="H60" s="34">
        <f>ファーストリテイリング_財務諸表!I73</f>
        <v>-2215</v>
      </c>
      <c r="I60" s="34">
        <f>ファーストリテイリング_財務諸表!J73</f>
        <v>-1193</v>
      </c>
      <c r="K60" s="14"/>
    </row>
    <row r="61" spans="2:11" s="8" customFormat="1">
      <c r="C61" s="9" t="s">
        <v>113</v>
      </c>
      <c r="D61" s="34">
        <f>ファーストリテイリング_財務諸表!E74</f>
        <v>0</v>
      </c>
      <c r="E61" s="34">
        <f>ファーストリテイリング_財務諸表!F74</f>
        <v>0</v>
      </c>
      <c r="F61" s="34">
        <f>ファーストリテイリング_財務諸表!G74</f>
        <v>0</v>
      </c>
      <c r="G61" s="34">
        <f>ファーストリテイリング_財務諸表!H74</f>
        <v>0</v>
      </c>
      <c r="H61" s="34">
        <f>ファーストリテイリング_財務諸表!I74</f>
        <v>510</v>
      </c>
      <c r="I61" s="34">
        <f>ファーストリテイリング_財務諸表!J74</f>
        <v>755</v>
      </c>
      <c r="K61" s="14"/>
    </row>
    <row r="62" spans="2:11" s="8" customFormat="1">
      <c r="C62" s="9" t="s">
        <v>122</v>
      </c>
      <c r="D62" s="34">
        <f>ファーストリテイリング_財務諸表!E75</f>
        <v>3139</v>
      </c>
      <c r="E62" s="34">
        <f>ファーストリテイリング_財務諸表!F75</f>
        <v>2046</v>
      </c>
      <c r="F62" s="34">
        <f>ファーストリテイリング_財務諸表!G75</f>
        <v>1774</v>
      </c>
      <c r="G62" s="34">
        <f>ファーストリテイリング_財務諸表!H75</f>
        <v>2548</v>
      </c>
      <c r="H62" s="34">
        <f>ファーストリテイリング_財務諸表!I75</f>
        <v>4670</v>
      </c>
      <c r="I62" s="34">
        <f>ファーストリテイリング_財務諸表!J75</f>
        <v>7392</v>
      </c>
      <c r="K62" s="14"/>
    </row>
    <row r="63" spans="2:11" s="8" customFormat="1" ht="13.5" thickBot="1">
      <c r="B63" s="4" t="s">
        <v>22</v>
      </c>
      <c r="C63" s="12"/>
      <c r="D63" s="10">
        <f>ファーストリテイリング_財務諸表!E76</f>
        <v>359770</v>
      </c>
      <c r="E63" s="10">
        <f>ファーストリテイリング_財務諸表!F76</f>
        <v>404720</v>
      </c>
      <c r="F63" s="10">
        <f>ファーストリテイリング_財務諸表!G76</f>
        <v>463285</v>
      </c>
      <c r="G63" s="10">
        <f>ファーストリテイリング_財務諸表!H76</f>
        <v>507287</v>
      </c>
      <c r="H63" s="10">
        <f>ファーストリテイリング_財務諸表!I76</f>
        <v>533777</v>
      </c>
      <c r="I63" s="10">
        <f>ファーストリテイリング_財務諸表!J76</f>
        <v>595102</v>
      </c>
    </row>
    <row r="64" spans="2:11" s="8" customFormat="1" ht="13.5" thickTop="1">
      <c r="C64" s="5" t="s">
        <v>89</v>
      </c>
      <c r="D64" s="7">
        <f t="shared" ref="D64:I64" si="11">IF(D42-D63&lt;1,0,"不一致")</f>
        <v>0</v>
      </c>
      <c r="E64" s="7">
        <f t="shared" si="11"/>
        <v>0</v>
      </c>
      <c r="F64" s="7">
        <f t="shared" si="11"/>
        <v>0</v>
      </c>
      <c r="G64" s="7">
        <f t="shared" si="11"/>
        <v>0</v>
      </c>
      <c r="H64" s="7">
        <f t="shared" si="11"/>
        <v>0</v>
      </c>
      <c r="I64" s="7">
        <f t="shared" si="11"/>
        <v>0</v>
      </c>
    </row>
    <row r="65" spans="3:9" s="8" customFormat="1">
      <c r="C65" s="5"/>
      <c r="D65" s="7"/>
      <c r="E65" s="7"/>
      <c r="F65" s="7"/>
      <c r="G65" s="7"/>
      <c r="H65" s="7"/>
      <c r="I65" s="7"/>
    </row>
    <row r="67" spans="3:9">
      <c r="C67" s="9" t="s">
        <v>140</v>
      </c>
      <c r="D67" s="59"/>
      <c r="E67" s="59">
        <f>E31/(E6/12)</f>
        <v>0.27441678844438838</v>
      </c>
      <c r="F67" s="59">
        <f>F31/(F6/12)</f>
        <v>0.26648838102133737</v>
      </c>
      <c r="G67" s="59">
        <f>G31/(G6/12)</f>
        <v>0.22637396893267273</v>
      </c>
      <c r="H67" s="59">
        <f>H31/(H6/12)</f>
        <v>0.26031847421036652</v>
      </c>
      <c r="I67" s="59">
        <f>I31/(I6/12)</f>
        <v>0.25740064543987151</v>
      </c>
    </row>
    <row r="68" spans="3:9">
      <c r="C68" s="9" t="s">
        <v>141</v>
      </c>
      <c r="D68" s="59"/>
      <c r="E68" s="59">
        <f>E32/(E6/12)</f>
        <v>1.1004090708345626</v>
      </c>
      <c r="F68" s="59">
        <f>F32/(F6/12)</f>
        <v>1.3064289394972286</v>
      </c>
      <c r="G68" s="59">
        <f>G32/(G6/12)</f>
        <v>1.0909867441652112</v>
      </c>
      <c r="H68" s="59">
        <f>H32/(H6/12)</f>
        <v>1.356739631547061</v>
      </c>
      <c r="I68" s="59">
        <f>I32/(I6/12)</f>
        <v>1.2787720921017069</v>
      </c>
    </row>
    <row r="69" spans="3:9">
      <c r="C69" s="9" t="s">
        <v>142</v>
      </c>
      <c r="D69" s="59"/>
      <c r="E69" s="59">
        <f>E45/(E6/12)</f>
        <v>1.1670540249739536</v>
      </c>
      <c r="F69" s="59">
        <f>F45/(F6/12)</f>
        <v>0.99725126743868642</v>
      </c>
      <c r="G69" s="59">
        <f>G45/(G6/12)</f>
        <v>0.7967197300969181</v>
      </c>
      <c r="H69" s="59">
        <f>H45/(H6/12)</f>
        <v>0.86882534140957079</v>
      </c>
      <c r="I69" s="59">
        <f>I45/(I6/12)</f>
        <v>0.91927694366884227</v>
      </c>
    </row>
  </sheetData>
  <mergeCells count="1">
    <mergeCell ref="A1:K1"/>
  </mergeCells>
  <phoneticPr fontId="3"/>
  <printOptions horizontalCentered="1"/>
  <pageMargins left="0.78740157480314965" right="0.78740157480314965" top="0.98425196850393704" bottom="0.98425196850393704" header="0.51181102362204722" footer="0.51181102362204722"/>
  <pageSetup paperSize="9" scale="78" fitToHeight="3" orientation="landscape" horizontalDpi="4294967293" verticalDpi="0" r:id="rId1"/>
  <headerFooter alignWithMargins="0">
    <oddHeader>&amp;L&amp;"ＭＳ Ｐ明朝,標準"&amp;F&amp;C&amp;"ＭＳ Ｐ明朝,標準"&amp;A</oddHeader>
    <oddFooter>&amp;R&amp;P/&amp;N</oddFooter>
  </headerFooter>
  <rowBreaks count="1" manualBreakCount="1">
    <brk id="2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3-43,3-44</vt:lpstr>
      <vt:lpstr>3-45</vt:lpstr>
      <vt:lpstr>ユナイテッドアローズ_投下資産</vt:lpstr>
      <vt:lpstr>ユナイテッドアローズ_組替財務諸表</vt:lpstr>
      <vt:lpstr>ユナイテッドアローズ_財務諸表</vt:lpstr>
      <vt:lpstr>3-46</vt:lpstr>
      <vt:lpstr>3-47</vt:lpstr>
      <vt:lpstr>ファーストリテイリング_投下資産</vt:lpstr>
      <vt:lpstr>ファーストリテイリング_組替財務諸表</vt:lpstr>
      <vt:lpstr>ファーストリテイリング_財務諸表</vt:lpstr>
      <vt:lpstr>3-48</vt:lpstr>
      <vt:lpstr>3-49</vt:lpstr>
      <vt:lpstr>ポイント_投下資産</vt:lpstr>
      <vt:lpstr>ポイント_組替財務諸表</vt:lpstr>
      <vt:lpstr>ポイント_財務諸表</vt:lpstr>
      <vt:lpstr>3-50</vt:lpstr>
      <vt:lpstr>ファーストリテイリング_財務諸表!Print_Area</vt:lpstr>
      <vt:lpstr>ファーストリテイリング_組替財務諸表!Print_Area</vt:lpstr>
      <vt:lpstr>ファーストリテイリング_投下資産!Print_Area</vt:lpstr>
      <vt:lpstr>ポイント_財務諸表!Print_Area</vt:lpstr>
      <vt:lpstr>ポイント_組替財務諸表!Print_Area</vt:lpstr>
      <vt:lpstr>ポイント_投下資産!Print_Area</vt:lpstr>
      <vt:lpstr>ユナイテッドアローズ_財務諸表!Print_Area</vt:lpstr>
      <vt:lpstr>ユナイテッドアローズ_組替財務諸表!Print_Area</vt:lpstr>
      <vt:lpstr>ユナイテッドアローズ_投下資産!Print_Area</vt:lpstr>
      <vt:lpstr>ファーストリテイリング_財務諸表!Print_Titles</vt:lpstr>
      <vt:lpstr>ファーストリテイリング_組替財務諸表!Print_Titles</vt:lpstr>
      <vt:lpstr>ポイント_財務諸表!Print_Titles</vt:lpstr>
      <vt:lpstr>ポイント_組替財務諸表!Print_Titles</vt:lpstr>
      <vt:lpstr>ユナイテッドアローズ_財務諸表!Print_Titles</vt:lpstr>
      <vt:lpstr>ユナイテッドアローズ_組替財務諸表!Print_Titles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Shinichi</dc:creator>
  <cp:lastModifiedBy>Shinichi</cp:lastModifiedBy>
  <cp:lastPrinted>2010-01-12T08:48:32Z</cp:lastPrinted>
  <dcterms:created xsi:type="dcterms:W3CDTF">2004-06-05T18:06:56Z</dcterms:created>
  <dcterms:modified xsi:type="dcterms:W3CDTF">2013-04-23T14:52:55Z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-780029028</vt:i4>
  </property>
  <property fmtid="{D5CDD505-2E9C-101B-9397-08002B2CF9AE}" pid="3" name="_EmailSubject">
    <vt:lpwstr/>
  </property>
  <property fmtid="{D5CDD505-2E9C-101B-9397-08002B2CF9AE}" pid="4" name="_AuthorEmail">
    <vt:lpwstr>kumako_shinichi@par.odn.ne.jp</vt:lpwstr>
  </property>
  <property fmtid="{D5CDD505-2E9C-101B-9397-08002B2CF9AE}" pid="5" name="_AuthorEmailDisplayName">
    <vt:lpwstr>田中慎一</vt:lpwstr>
  </property>
  <property fmtid="{D5CDD505-2E9C-101B-9397-08002B2CF9AE}" pid="6" name="_ReviewingToolsShownOnce">
    <vt:lpwstr/>
  </property>
</Properties>
</file>