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11715" windowHeight="7995"/>
  </bookViews>
  <sheets>
    <sheet name="6-22" sheetId="1" r:id="rId1"/>
    <sheet name="6-23" sheetId="5" r:id="rId2"/>
    <sheet name="6-24" sheetId="6" r:id="rId3"/>
    <sheet name="6-25" sheetId="2" r:id="rId4"/>
    <sheet name="6-26" sheetId="7" r:id="rId5"/>
    <sheet name="6-27" sheetId="8" r:id="rId6"/>
    <sheet name="6-28" sheetId="9" r:id="rId7"/>
  </sheets>
  <calcPr calcId="125725"/>
</workbook>
</file>

<file path=xl/calcChain.xml><?xml version="1.0" encoding="utf-8"?>
<calcChain xmlns="http://schemas.openxmlformats.org/spreadsheetml/2006/main">
  <c r="C16" i="2"/>
  <c r="C13"/>
  <c r="E11" i="5"/>
  <c r="B11"/>
  <c r="F5" i="6"/>
  <c r="E5"/>
  <c r="E6" s="1"/>
  <c r="E7" s="1"/>
  <c r="E11" s="1"/>
  <c r="F5" i="8" s="1"/>
  <c r="F7" s="1"/>
  <c r="F9" s="1"/>
  <c r="D5" i="6"/>
  <c r="C5"/>
  <c r="C6" s="1"/>
  <c r="C7" s="1"/>
  <c r="C11" s="1"/>
  <c r="D5" i="8" s="1"/>
  <c r="D7" s="1"/>
  <c r="D9" s="1"/>
  <c r="B5" i="6"/>
  <c r="B6"/>
  <c r="B7" s="1"/>
  <c r="B11" s="1"/>
  <c r="C5" i="8" s="1"/>
  <c r="C7" s="1"/>
  <c r="C9" s="1"/>
  <c r="C11" i="5"/>
  <c r="C12"/>
  <c r="B10" i="6"/>
  <c r="D11" i="5"/>
  <c r="D12"/>
  <c r="C10" i="6"/>
  <c r="E12" i="5"/>
  <c r="D10" i="6"/>
  <c r="F11" i="5"/>
  <c r="F12"/>
  <c r="E10" i="6"/>
  <c r="G11" i="5"/>
  <c r="G12"/>
  <c r="F10" i="6"/>
  <c r="B13" i="7"/>
  <c r="C13" s="1"/>
  <c r="B7" i="9"/>
  <c r="F6" i="6"/>
  <c r="F7"/>
  <c r="F11" s="1"/>
  <c r="D6"/>
  <c r="D7"/>
  <c r="D11" s="1"/>
  <c r="E5" i="8" s="1"/>
  <c r="E7" s="1"/>
  <c r="E9" s="1"/>
  <c r="F8" i="6"/>
  <c r="B11" i="7"/>
  <c r="F9" i="6"/>
  <c r="B12" i="7"/>
  <c r="E8" i="6"/>
  <c r="E9"/>
  <c r="D8"/>
  <c r="D9"/>
  <c r="C8"/>
  <c r="C9"/>
  <c r="B8"/>
  <c r="B9"/>
  <c r="F7" i="1"/>
  <c r="F9"/>
  <c r="E7"/>
  <c r="E9"/>
  <c r="D7"/>
  <c r="D9"/>
  <c r="C7"/>
  <c r="C9"/>
  <c r="B7"/>
  <c r="B9"/>
  <c r="B8" i="8"/>
  <c r="C6" i="7"/>
  <c r="B10"/>
  <c r="C10" s="1"/>
  <c r="C14" s="1"/>
  <c r="C17" s="1"/>
  <c r="G6" i="8" s="1"/>
  <c r="G5" l="1"/>
  <c r="G7" s="1"/>
  <c r="G9" s="1"/>
  <c r="B14" i="7"/>
  <c r="C4"/>
  <c r="B10" i="8"/>
  <c r="B4" i="9" s="1"/>
  <c r="B6" s="1"/>
  <c r="B8" s="1"/>
  <c r="B10" s="1"/>
</calcChain>
</file>

<file path=xl/sharedStrings.xml><?xml version="1.0" encoding="utf-8"?>
<sst xmlns="http://schemas.openxmlformats.org/spreadsheetml/2006/main" count="90" uniqueCount="83">
  <si>
    <t>売上高</t>
    <rPh sb="0" eb="2">
      <t>ウリアゲ</t>
    </rPh>
    <rPh sb="2" eb="3">
      <t>ダカ</t>
    </rPh>
    <phoneticPr fontId="2"/>
  </si>
  <si>
    <t>売上原価</t>
    <rPh sb="0" eb="2">
      <t>ウリアゲ</t>
    </rPh>
    <rPh sb="2" eb="4">
      <t>ゲンカ</t>
    </rPh>
    <phoneticPr fontId="2"/>
  </si>
  <si>
    <t>売上総利益</t>
    <rPh sb="0" eb="2">
      <t>ウリアゲ</t>
    </rPh>
    <rPh sb="2" eb="5">
      <t>ソウリエキ</t>
    </rPh>
    <phoneticPr fontId="2"/>
  </si>
  <si>
    <t>販売費及び一般管理費</t>
    <rPh sb="0" eb="3">
      <t>ハンバイヒ</t>
    </rPh>
    <rPh sb="3" eb="4">
      <t>オヨ</t>
    </rPh>
    <rPh sb="5" eb="7">
      <t>イッパン</t>
    </rPh>
    <rPh sb="7" eb="10">
      <t>カンリヒ</t>
    </rPh>
    <phoneticPr fontId="2"/>
  </si>
  <si>
    <t>営業利益</t>
    <rPh sb="0" eb="2">
      <t>エイギョウ</t>
    </rPh>
    <rPh sb="2" eb="4">
      <t>リエキ</t>
    </rPh>
    <phoneticPr fontId="2"/>
  </si>
  <si>
    <t>実効税率</t>
    <rPh sb="0" eb="2">
      <t>ジッコウ</t>
    </rPh>
    <rPh sb="2" eb="4">
      <t>ゼイリツ</t>
    </rPh>
    <phoneticPr fontId="2"/>
  </si>
  <si>
    <t>税引後営業利益</t>
    <rPh sb="0" eb="2">
      <t>ゼイビキ</t>
    </rPh>
    <rPh sb="2" eb="3">
      <t>ゴ</t>
    </rPh>
    <rPh sb="3" eb="5">
      <t>エイギョウ</t>
    </rPh>
    <rPh sb="5" eb="7">
      <t>リエキ</t>
    </rPh>
    <phoneticPr fontId="2"/>
  </si>
  <si>
    <t>減価償却費</t>
    <rPh sb="0" eb="2">
      <t>ゲンカ</t>
    </rPh>
    <rPh sb="2" eb="4">
      <t>ショウキャク</t>
    </rPh>
    <rPh sb="4" eb="5">
      <t>ヒ</t>
    </rPh>
    <phoneticPr fontId="2"/>
  </si>
  <si>
    <t>-設備投資額</t>
    <rPh sb="1" eb="3">
      <t>セツビ</t>
    </rPh>
    <rPh sb="3" eb="5">
      <t>トウシ</t>
    </rPh>
    <rPh sb="5" eb="6">
      <t>ガク</t>
    </rPh>
    <phoneticPr fontId="2"/>
  </si>
  <si>
    <t>+減価償却費</t>
    <rPh sb="1" eb="3">
      <t>ゲンカ</t>
    </rPh>
    <rPh sb="3" eb="5">
      <t>ショウキャク</t>
    </rPh>
    <rPh sb="5" eb="6">
      <t>ヒ</t>
    </rPh>
    <phoneticPr fontId="2"/>
  </si>
  <si>
    <t>売掛金</t>
    <rPh sb="0" eb="2">
      <t>ウリカケ</t>
    </rPh>
    <rPh sb="2" eb="3">
      <t>キン</t>
    </rPh>
    <phoneticPr fontId="2"/>
  </si>
  <si>
    <t>たな卸資産</t>
    <rPh sb="2" eb="3">
      <t>オロ</t>
    </rPh>
    <rPh sb="3" eb="5">
      <t>シサン</t>
    </rPh>
    <phoneticPr fontId="2"/>
  </si>
  <si>
    <t>買掛金</t>
    <rPh sb="0" eb="3">
      <t>カイカケキン</t>
    </rPh>
    <phoneticPr fontId="2"/>
  </si>
  <si>
    <t>設備投資額</t>
    <rPh sb="0" eb="2">
      <t>セツビ</t>
    </rPh>
    <rPh sb="2" eb="4">
      <t>トウシ</t>
    </rPh>
    <rPh sb="4" eb="5">
      <t>ガク</t>
    </rPh>
    <phoneticPr fontId="2"/>
  </si>
  <si>
    <t>運転資金残高</t>
    <rPh sb="0" eb="2">
      <t>ウンテン</t>
    </rPh>
    <rPh sb="2" eb="4">
      <t>シキン</t>
    </rPh>
    <rPh sb="4" eb="6">
      <t>ザンダカ</t>
    </rPh>
    <phoneticPr fontId="2"/>
  </si>
  <si>
    <t>運転資金の増加額</t>
    <rPh sb="0" eb="2">
      <t>ウンテン</t>
    </rPh>
    <rPh sb="2" eb="4">
      <t>シキン</t>
    </rPh>
    <rPh sb="5" eb="7">
      <t>ゾウカ</t>
    </rPh>
    <rPh sb="7" eb="8">
      <t>ガク</t>
    </rPh>
    <phoneticPr fontId="2"/>
  </si>
  <si>
    <t>減価償却費はすべて「販売費及び一般管理費」に計上されている</t>
    <rPh sb="0" eb="2">
      <t>ゲンカ</t>
    </rPh>
    <rPh sb="2" eb="4">
      <t>ショウキャク</t>
    </rPh>
    <rPh sb="4" eb="5">
      <t>ヒ</t>
    </rPh>
    <rPh sb="10" eb="13">
      <t>ハンバイヒ</t>
    </rPh>
    <rPh sb="13" eb="14">
      <t>オヨ</t>
    </rPh>
    <rPh sb="15" eb="17">
      <t>イッパン</t>
    </rPh>
    <rPh sb="17" eb="20">
      <t>カンリヒ</t>
    </rPh>
    <rPh sb="22" eb="24">
      <t>ケイジョウ</t>
    </rPh>
    <phoneticPr fontId="2"/>
  </si>
  <si>
    <t>-運転資金増加額</t>
    <rPh sb="1" eb="3">
      <t>ウンテン</t>
    </rPh>
    <rPh sb="3" eb="5">
      <t>シキン</t>
    </rPh>
    <rPh sb="5" eb="7">
      <t>ゾウカ</t>
    </rPh>
    <rPh sb="7" eb="8">
      <t>ガク</t>
    </rPh>
    <phoneticPr fontId="2"/>
  </si>
  <si>
    <t>フリーキャッシュフロー</t>
    <phoneticPr fontId="2"/>
  </si>
  <si>
    <t>-営業利益に係る税額</t>
    <rPh sb="1" eb="3">
      <t>エイギョウ</t>
    </rPh>
    <rPh sb="3" eb="5">
      <t>リエキ</t>
    </rPh>
    <rPh sb="6" eb="7">
      <t>カカ</t>
    </rPh>
    <rPh sb="8" eb="10">
      <t>ゼイガク</t>
    </rPh>
    <phoneticPr fontId="2"/>
  </si>
  <si>
    <t>株主資本の金額</t>
    <rPh sb="0" eb="2">
      <t>カブヌシ</t>
    </rPh>
    <rPh sb="2" eb="4">
      <t>シホン</t>
    </rPh>
    <rPh sb="5" eb="7">
      <t>キンガク</t>
    </rPh>
    <phoneticPr fontId="2"/>
  </si>
  <si>
    <t>有利子負債の金額</t>
    <rPh sb="0" eb="1">
      <t>ユウ</t>
    </rPh>
    <rPh sb="1" eb="3">
      <t>リシ</t>
    </rPh>
    <rPh sb="3" eb="5">
      <t>フサイ</t>
    </rPh>
    <rPh sb="6" eb="8">
      <t>キンガク</t>
    </rPh>
    <phoneticPr fontId="2"/>
  </si>
  <si>
    <t>有利子負債の平均金利</t>
    <rPh sb="0" eb="1">
      <t>ユウ</t>
    </rPh>
    <rPh sb="1" eb="3">
      <t>リシ</t>
    </rPh>
    <rPh sb="3" eb="5">
      <t>フサイ</t>
    </rPh>
    <rPh sb="6" eb="8">
      <t>ヘイキン</t>
    </rPh>
    <rPh sb="8" eb="10">
      <t>キンリ</t>
    </rPh>
    <phoneticPr fontId="2"/>
  </si>
  <si>
    <r>
      <t>10</t>
    </r>
    <r>
      <rPr>
        <sz val="10"/>
        <rFont val="ＭＳ Ｐゴシック"/>
        <family val="3"/>
        <charset val="128"/>
      </rPr>
      <t>年国債利回り</t>
    </r>
    <rPh sb="2" eb="3">
      <t>ネン</t>
    </rPh>
    <rPh sb="3" eb="5">
      <t>コクサイ</t>
    </rPh>
    <rPh sb="5" eb="7">
      <t>リマワ</t>
    </rPh>
    <phoneticPr fontId="2"/>
  </si>
  <si>
    <t>マーケットリスクプレミアム</t>
    <phoneticPr fontId="2"/>
  </si>
  <si>
    <t>【予想損益計算書】</t>
    <rPh sb="1" eb="3">
      <t>ヨソウ</t>
    </rPh>
    <rPh sb="3" eb="5">
      <t>ソンエキ</t>
    </rPh>
    <rPh sb="5" eb="8">
      <t>ケイサンショ</t>
    </rPh>
    <phoneticPr fontId="2"/>
  </si>
  <si>
    <t>【設備投資等の計画】</t>
    <rPh sb="1" eb="3">
      <t>セツビ</t>
    </rPh>
    <rPh sb="3" eb="5">
      <t>トウシ</t>
    </rPh>
    <rPh sb="5" eb="6">
      <t>トウ</t>
    </rPh>
    <rPh sb="7" eb="9">
      <t>ケイカク</t>
    </rPh>
    <phoneticPr fontId="2"/>
  </si>
  <si>
    <t>【運転資金科目の期末残高】</t>
    <rPh sb="1" eb="3">
      <t>ウンテン</t>
    </rPh>
    <rPh sb="3" eb="5">
      <t>シキン</t>
    </rPh>
    <rPh sb="5" eb="7">
      <t>カモク</t>
    </rPh>
    <rPh sb="8" eb="10">
      <t>キマツ</t>
    </rPh>
    <rPh sb="10" eb="12">
      <t>ザンダカ</t>
    </rPh>
    <phoneticPr fontId="2"/>
  </si>
  <si>
    <t>【実効税率】</t>
    <rPh sb="1" eb="3">
      <t>ジッコウ</t>
    </rPh>
    <rPh sb="3" eb="5">
      <t>ゼイリツ</t>
    </rPh>
    <phoneticPr fontId="2"/>
  </si>
  <si>
    <t>【予想フリーキャッシュフロー】</t>
    <rPh sb="1" eb="3">
      <t>ヨソウ</t>
    </rPh>
    <phoneticPr fontId="2"/>
  </si>
  <si>
    <t>【前提条件】</t>
    <rPh sb="1" eb="3">
      <t>ゼンテイ</t>
    </rPh>
    <rPh sb="3" eb="5">
      <t>ジョウケン</t>
    </rPh>
    <phoneticPr fontId="2"/>
  </si>
  <si>
    <t>【株主資本コスト】</t>
    <rPh sb="1" eb="3">
      <t>カブヌシ</t>
    </rPh>
    <rPh sb="3" eb="5">
      <t>シホン</t>
    </rPh>
    <phoneticPr fontId="2"/>
  </si>
  <si>
    <r>
      <t>予測最終年度（</t>
    </r>
    <r>
      <rPr>
        <sz val="10"/>
        <rFont val="Times New Roman"/>
        <family val="1"/>
      </rPr>
      <t>FY5</t>
    </r>
    <r>
      <rPr>
        <sz val="10"/>
        <rFont val="ＭＳ Ｐゴシック"/>
        <family val="3"/>
        <charset val="128"/>
      </rPr>
      <t>）のフリーキャッシュフロー</t>
    </r>
    <rPh sb="0" eb="2">
      <t>ヨソク</t>
    </rPh>
    <rPh sb="2" eb="4">
      <t>サイシュウ</t>
    </rPh>
    <rPh sb="4" eb="6">
      <t>ネンド</t>
    </rPh>
    <phoneticPr fontId="2"/>
  </si>
  <si>
    <r>
      <t>FCF</t>
    </r>
    <r>
      <rPr>
        <vertAlign val="subscript"/>
        <sz val="10"/>
        <rFont val="Times New Roman"/>
        <family val="1"/>
      </rPr>
      <t>5</t>
    </r>
    <phoneticPr fontId="2"/>
  </si>
  <si>
    <r>
      <t>r</t>
    </r>
    <r>
      <rPr>
        <vertAlign val="subscript"/>
        <sz val="10"/>
        <rFont val="Times New Roman"/>
        <family val="1"/>
      </rPr>
      <t>f</t>
    </r>
    <phoneticPr fontId="2"/>
  </si>
  <si>
    <t>β</t>
    <phoneticPr fontId="2"/>
  </si>
  <si>
    <r>
      <t>E(r</t>
    </r>
    <r>
      <rPr>
        <vertAlign val="subscript"/>
        <sz val="10"/>
        <rFont val="Times New Roman"/>
        <family val="1"/>
      </rPr>
      <t>m</t>
    </r>
    <r>
      <rPr>
        <sz val="10"/>
        <rFont val="Times New Roman"/>
        <family val="1"/>
      </rPr>
      <t>)-r</t>
    </r>
    <r>
      <rPr>
        <vertAlign val="subscript"/>
        <sz val="10"/>
        <rFont val="Times New Roman"/>
        <family val="1"/>
      </rPr>
      <t>f</t>
    </r>
    <phoneticPr fontId="2"/>
  </si>
  <si>
    <r>
      <t>r</t>
    </r>
    <r>
      <rPr>
        <vertAlign val="subscript"/>
        <sz val="10"/>
        <rFont val="Times New Roman"/>
        <family val="1"/>
      </rPr>
      <t>d</t>
    </r>
    <phoneticPr fontId="2"/>
  </si>
  <si>
    <t>t</t>
    <phoneticPr fontId="2"/>
  </si>
  <si>
    <r>
      <t>r</t>
    </r>
    <r>
      <rPr>
        <vertAlign val="subscript"/>
        <sz val="10"/>
        <rFont val="Times New Roman"/>
        <family val="1"/>
      </rPr>
      <t>f</t>
    </r>
    <r>
      <rPr>
        <sz val="10"/>
        <rFont val="Times New Roman"/>
        <family val="1"/>
      </rPr>
      <t>+β×(E(r</t>
    </r>
    <r>
      <rPr>
        <vertAlign val="subscript"/>
        <sz val="10"/>
        <rFont val="Times New Roman"/>
        <family val="1"/>
      </rPr>
      <t>m</t>
    </r>
    <r>
      <rPr>
        <sz val="10"/>
        <rFont val="Times New Roman"/>
        <family val="1"/>
      </rPr>
      <t>)-r</t>
    </r>
    <r>
      <rPr>
        <vertAlign val="subscript"/>
        <sz val="10"/>
        <rFont val="Times New Roman"/>
        <family val="1"/>
      </rPr>
      <t>f</t>
    </r>
    <r>
      <rPr>
        <sz val="10"/>
        <rFont val="Times New Roman"/>
        <family val="1"/>
      </rPr>
      <t>)</t>
    </r>
    <phoneticPr fontId="2"/>
  </si>
  <si>
    <r>
      <t>r</t>
    </r>
    <r>
      <rPr>
        <vertAlign val="subscript"/>
        <sz val="10"/>
        <rFont val="Times New Roman"/>
        <family val="1"/>
      </rPr>
      <t>s</t>
    </r>
    <phoneticPr fontId="2"/>
  </si>
  <si>
    <r>
      <t>r</t>
    </r>
    <r>
      <rPr>
        <vertAlign val="subscript"/>
        <sz val="10"/>
        <rFont val="Times New Roman"/>
        <family val="1"/>
      </rPr>
      <t>s</t>
    </r>
    <r>
      <rPr>
        <sz val="10"/>
        <rFont val="Times New Roman"/>
        <family val="1"/>
      </rPr>
      <t>×E/(E+D)+r</t>
    </r>
    <r>
      <rPr>
        <vertAlign val="subscript"/>
        <sz val="10"/>
        <rFont val="Times New Roman"/>
        <family val="1"/>
      </rPr>
      <t>d</t>
    </r>
    <r>
      <rPr>
        <sz val="10"/>
        <rFont val="Times New Roman"/>
        <family val="1"/>
      </rPr>
      <t>×(1-t)×D/(E+D)</t>
    </r>
    <phoneticPr fontId="2"/>
  </si>
  <si>
    <t>WACC</t>
    <phoneticPr fontId="2"/>
  </si>
  <si>
    <t>永久成長率</t>
    <rPh sb="0" eb="2">
      <t>エイキュウ</t>
    </rPh>
    <rPh sb="2" eb="5">
      <t>セイチョウリツ</t>
    </rPh>
    <phoneticPr fontId="2"/>
  </si>
  <si>
    <t>【加重平均資本コスト】</t>
    <rPh sb="1" eb="3">
      <t>カジュウ</t>
    </rPh>
    <rPh sb="3" eb="5">
      <t>ヘイキン</t>
    </rPh>
    <rPh sb="5" eb="7">
      <t>シホン</t>
    </rPh>
    <phoneticPr fontId="2"/>
  </si>
  <si>
    <t>加重平均資本コスト</t>
    <rPh sb="0" eb="2">
      <t>カジュウ</t>
    </rPh>
    <rPh sb="2" eb="4">
      <t>ヘイキン</t>
    </rPh>
    <rPh sb="4" eb="6">
      <t>シホン</t>
    </rPh>
    <phoneticPr fontId="2"/>
  </si>
  <si>
    <t>g</t>
    <phoneticPr fontId="2"/>
  </si>
  <si>
    <r>
      <t>調整後</t>
    </r>
    <r>
      <rPr>
        <sz val="10"/>
        <rFont val="Times New Roman"/>
        <family val="1"/>
      </rPr>
      <t>FCF</t>
    </r>
    <r>
      <rPr>
        <vertAlign val="subscript"/>
        <sz val="10"/>
        <rFont val="Times New Roman"/>
        <family val="1"/>
      </rPr>
      <t>5</t>
    </r>
    <rPh sb="0" eb="3">
      <t>チョウセイゴ</t>
    </rPh>
    <phoneticPr fontId="2"/>
  </si>
  <si>
    <t>割引現在価値</t>
    <rPh sb="0" eb="2">
      <t>ワリビキ</t>
    </rPh>
    <rPh sb="2" eb="4">
      <t>ゲンザイ</t>
    </rPh>
    <rPh sb="4" eb="6">
      <t>カチ</t>
    </rPh>
    <phoneticPr fontId="2"/>
  </si>
  <si>
    <t>事業価値</t>
    <rPh sb="0" eb="2">
      <t>ジギョウ</t>
    </rPh>
    <rPh sb="2" eb="4">
      <t>カチ</t>
    </rPh>
    <phoneticPr fontId="2"/>
  </si>
  <si>
    <r>
      <t>加重平均資本コスト</t>
    </r>
    <r>
      <rPr>
        <sz val="10"/>
        <rFont val="Times New Roman"/>
        <family val="1"/>
      </rPr>
      <t>(WACC)</t>
    </r>
    <rPh sb="0" eb="2">
      <t>カジュウ</t>
    </rPh>
    <rPh sb="2" eb="4">
      <t>ヘイキン</t>
    </rPh>
    <rPh sb="4" eb="6">
      <t>シホン</t>
    </rPh>
    <phoneticPr fontId="2"/>
  </si>
  <si>
    <t>【事業価値】</t>
    <rPh sb="1" eb="3">
      <t>ジギョウ</t>
    </rPh>
    <rPh sb="3" eb="5">
      <t>カチ</t>
    </rPh>
    <phoneticPr fontId="2"/>
  </si>
  <si>
    <t>企業価値</t>
    <rPh sb="0" eb="2">
      <t>キギョウ</t>
    </rPh>
    <rPh sb="2" eb="4">
      <t>カチ</t>
    </rPh>
    <phoneticPr fontId="2"/>
  </si>
  <si>
    <t>株主価値</t>
    <rPh sb="0" eb="2">
      <t>カブヌシ</t>
    </rPh>
    <rPh sb="2" eb="4">
      <t>カチ</t>
    </rPh>
    <phoneticPr fontId="2"/>
  </si>
  <si>
    <t>【企業価値と株主価値】</t>
    <rPh sb="1" eb="3">
      <t>キギョウ</t>
    </rPh>
    <rPh sb="3" eb="5">
      <t>カチ</t>
    </rPh>
    <rPh sb="6" eb="8">
      <t>カブヌシ</t>
    </rPh>
    <rPh sb="8" eb="10">
      <t>カチ</t>
    </rPh>
    <phoneticPr fontId="2"/>
  </si>
  <si>
    <r>
      <t>フリーキャッシュフロー</t>
    </r>
    <r>
      <rPr>
        <sz val="10"/>
        <rFont val="Times New Roman"/>
        <family val="1"/>
      </rPr>
      <t>(FCF)</t>
    </r>
    <phoneticPr fontId="2"/>
  </si>
  <si>
    <r>
      <t>ターミナルバリュー</t>
    </r>
    <r>
      <rPr>
        <sz val="10"/>
        <rFont val="Times New Roman"/>
        <family val="1"/>
      </rPr>
      <t>(TV)</t>
    </r>
    <phoneticPr fontId="2"/>
  </si>
  <si>
    <r>
      <t>計</t>
    </r>
    <r>
      <rPr>
        <sz val="10"/>
        <rFont val="Times New Roman"/>
        <family val="1"/>
      </rPr>
      <t>(=FCF+TV)</t>
    </r>
    <rPh sb="0" eb="1">
      <t>ケイ</t>
    </rPh>
    <phoneticPr fontId="2"/>
  </si>
  <si>
    <r>
      <t>-</t>
    </r>
    <r>
      <rPr>
        <sz val="10"/>
        <rFont val="ＭＳ Ｐゴシック"/>
        <family val="3"/>
        <charset val="128"/>
      </rPr>
      <t>有利子負債</t>
    </r>
    <rPh sb="1" eb="2">
      <t>ユウ</t>
    </rPh>
    <rPh sb="2" eb="4">
      <t>リシ</t>
    </rPh>
    <rPh sb="4" eb="6">
      <t>フサイ</t>
    </rPh>
    <phoneticPr fontId="2"/>
  </si>
  <si>
    <t>フリーキャッシュフロー</t>
    <phoneticPr fontId="2"/>
  </si>
  <si>
    <t>【ターミナルバリュー】</t>
    <phoneticPr fontId="2"/>
  </si>
  <si>
    <t>TV</t>
    <phoneticPr fontId="2"/>
  </si>
  <si>
    <r>
      <t>【</t>
    </r>
    <r>
      <rPr>
        <sz val="10"/>
        <rFont val="Times New Roman"/>
        <family val="1"/>
      </rPr>
      <t>FCF</t>
    </r>
    <r>
      <rPr>
        <vertAlign val="subscript"/>
        <sz val="10"/>
        <rFont val="Times New Roman"/>
        <family val="1"/>
      </rPr>
      <t>5</t>
    </r>
    <r>
      <rPr>
        <sz val="10"/>
        <rFont val="ＭＳ Ｐゴシック"/>
        <family val="3"/>
        <charset val="128"/>
      </rPr>
      <t>の調整】</t>
    </r>
    <rPh sb="6" eb="8">
      <t>チョウセイ</t>
    </rPh>
    <phoneticPr fontId="2"/>
  </si>
  <si>
    <r>
      <t>FCF</t>
    </r>
    <r>
      <rPr>
        <vertAlign val="subscript"/>
        <sz val="10"/>
        <rFont val="Times New Roman"/>
        <family val="1"/>
      </rPr>
      <t>5</t>
    </r>
    <phoneticPr fontId="2"/>
  </si>
  <si>
    <r>
      <t>+</t>
    </r>
    <r>
      <rPr>
        <sz val="10"/>
        <rFont val="ＭＳ Ｐゴシック"/>
        <family val="3"/>
        <charset val="128"/>
      </rPr>
      <t>減価償却費</t>
    </r>
    <rPh sb="1" eb="3">
      <t>ゲンカ</t>
    </rPh>
    <rPh sb="3" eb="5">
      <t>ショウキャク</t>
    </rPh>
    <rPh sb="5" eb="6">
      <t>ヒ</t>
    </rPh>
    <phoneticPr fontId="2"/>
  </si>
  <si>
    <r>
      <t>-</t>
    </r>
    <r>
      <rPr>
        <sz val="10"/>
        <rFont val="ＭＳ Ｐゴシック"/>
        <family val="3"/>
        <charset val="128"/>
      </rPr>
      <t>設備投資額</t>
    </r>
    <rPh sb="1" eb="3">
      <t>セツビ</t>
    </rPh>
    <rPh sb="3" eb="5">
      <t>トウシ</t>
    </rPh>
    <rPh sb="5" eb="6">
      <t>ガク</t>
    </rPh>
    <phoneticPr fontId="2"/>
  </si>
  <si>
    <r>
      <t>-</t>
    </r>
    <r>
      <rPr>
        <sz val="10"/>
        <rFont val="ＭＳ Ｐゴシック"/>
        <family val="3"/>
        <charset val="128"/>
      </rPr>
      <t>運転資金増加額</t>
    </r>
    <rPh sb="1" eb="3">
      <t>ウンテン</t>
    </rPh>
    <rPh sb="3" eb="5">
      <t>シキン</t>
    </rPh>
    <rPh sb="5" eb="7">
      <t>ゾウカ</t>
    </rPh>
    <rPh sb="7" eb="8">
      <t>ガク</t>
    </rPh>
    <phoneticPr fontId="2"/>
  </si>
  <si>
    <r>
      <t>調整後</t>
    </r>
    <r>
      <rPr>
        <sz val="10"/>
        <rFont val="Times New Roman"/>
        <family val="1"/>
      </rPr>
      <t>FCF</t>
    </r>
    <r>
      <rPr>
        <vertAlign val="subscript"/>
        <sz val="10"/>
        <rFont val="Times New Roman"/>
        <family val="1"/>
      </rPr>
      <t>5</t>
    </r>
    <r>
      <rPr>
        <sz val="10"/>
        <rFont val="Times New Roman"/>
        <family val="1"/>
      </rPr>
      <t>×(1+g)/(WACC-g)</t>
    </r>
    <rPh sb="0" eb="3">
      <t>チョウセイゴ</t>
    </rPh>
    <phoneticPr fontId="2"/>
  </si>
  <si>
    <t>【運転資金の増加額】</t>
    <rPh sb="1" eb="3">
      <t>ウンテン</t>
    </rPh>
    <rPh sb="3" eb="5">
      <t>シキン</t>
    </rPh>
    <rPh sb="6" eb="8">
      <t>ゾウカ</t>
    </rPh>
    <rPh sb="8" eb="9">
      <t>ガク</t>
    </rPh>
    <phoneticPr fontId="2"/>
  </si>
  <si>
    <t>E</t>
    <phoneticPr fontId="2"/>
  </si>
  <si>
    <t>D</t>
    <phoneticPr fontId="2"/>
  </si>
  <si>
    <r>
      <t>+</t>
    </r>
    <r>
      <rPr>
        <sz val="10"/>
        <rFont val="ＭＳ Ｐ明朝"/>
        <family val="1"/>
        <charset val="128"/>
      </rPr>
      <t>手許キャッシュ</t>
    </r>
    <rPh sb="1" eb="3">
      <t>テモト</t>
    </rPh>
    <phoneticPr fontId="2"/>
  </si>
  <si>
    <t>－</t>
    <phoneticPr fontId="2"/>
  </si>
  <si>
    <t>ベータ</t>
    <phoneticPr fontId="2"/>
  </si>
  <si>
    <t>フリーキャッシュフローを求めるための情報</t>
    <rPh sb="12" eb="13">
      <t>モト</t>
    </rPh>
    <rPh sb="18" eb="20">
      <t>ジョウホウ</t>
    </rPh>
    <phoneticPr fontId="2"/>
  </si>
  <si>
    <t>運転資金の増加額を求める</t>
    <rPh sb="0" eb="2">
      <t>ウンテン</t>
    </rPh>
    <rPh sb="2" eb="4">
      <t>シキン</t>
    </rPh>
    <rPh sb="5" eb="7">
      <t>ゾウカ</t>
    </rPh>
    <rPh sb="7" eb="8">
      <t>ガク</t>
    </rPh>
    <rPh sb="9" eb="10">
      <t>モト</t>
    </rPh>
    <phoneticPr fontId="2"/>
  </si>
  <si>
    <r>
      <rPr>
        <sz val="14"/>
        <rFont val="ＭＳ Ｐ明朝"/>
        <family val="1"/>
        <charset val="128"/>
      </rPr>
      <t>加重平均資本コスト</t>
    </r>
    <r>
      <rPr>
        <sz val="14"/>
        <rFont val="Times New Roman"/>
        <family val="1"/>
      </rPr>
      <t>(WACC)</t>
    </r>
    <r>
      <rPr>
        <sz val="14"/>
        <rFont val="ＭＳ Ｐ明朝"/>
        <family val="1"/>
        <charset val="128"/>
      </rPr>
      <t>を求める</t>
    </r>
    <rPh sb="0" eb="2">
      <t>カジュウ</t>
    </rPh>
    <rPh sb="2" eb="4">
      <t>ヘイキン</t>
    </rPh>
    <rPh sb="4" eb="6">
      <t>シホン</t>
    </rPh>
    <rPh sb="16" eb="17">
      <t>モト</t>
    </rPh>
    <phoneticPr fontId="2"/>
  </si>
  <si>
    <r>
      <rPr>
        <sz val="14"/>
        <rFont val="ＭＳ Ｐ明朝"/>
        <family val="1"/>
        <charset val="128"/>
      </rPr>
      <t>ターミナルバリュー</t>
    </r>
    <r>
      <rPr>
        <sz val="14"/>
        <rFont val="Times New Roman"/>
        <family val="1"/>
      </rPr>
      <t>(TV)</t>
    </r>
    <r>
      <rPr>
        <sz val="14"/>
        <rFont val="ＭＳ Ｐ明朝"/>
        <family val="1"/>
        <charset val="128"/>
      </rPr>
      <t>を求める</t>
    </r>
    <rPh sb="14" eb="15">
      <t>モト</t>
    </rPh>
    <phoneticPr fontId="2"/>
  </si>
  <si>
    <r>
      <rPr>
        <sz val="14"/>
        <rFont val="ＭＳ Ｐ明朝"/>
        <family val="1"/>
        <charset val="128"/>
      </rPr>
      <t>フリーキャッシュフロー</t>
    </r>
    <r>
      <rPr>
        <sz val="14"/>
        <rFont val="Times New Roman"/>
        <family val="1"/>
      </rPr>
      <t>(FCF)</t>
    </r>
    <r>
      <rPr>
        <sz val="14"/>
        <rFont val="ＭＳ Ｐ明朝"/>
        <family val="1"/>
        <charset val="128"/>
      </rPr>
      <t>を求める</t>
    </r>
    <rPh sb="17" eb="18">
      <t>モト</t>
    </rPh>
    <phoneticPr fontId="2"/>
  </si>
  <si>
    <t>事業価値を求める</t>
    <rPh sb="0" eb="2">
      <t>ジギョウ</t>
    </rPh>
    <rPh sb="2" eb="4">
      <t>カチ</t>
    </rPh>
    <rPh sb="5" eb="6">
      <t>モト</t>
    </rPh>
    <phoneticPr fontId="2"/>
  </si>
  <si>
    <t>企業価値と株主価値</t>
    <rPh sb="0" eb="2">
      <t>キギョウ</t>
    </rPh>
    <rPh sb="2" eb="4">
      <t>カチ</t>
    </rPh>
    <rPh sb="5" eb="7">
      <t>カブヌシ</t>
    </rPh>
    <rPh sb="7" eb="9">
      <t>カチ</t>
    </rPh>
    <phoneticPr fontId="2"/>
  </si>
  <si>
    <t>発行済株式数</t>
    <rPh sb="0" eb="2">
      <t>ハッコウ</t>
    </rPh>
    <rPh sb="2" eb="3">
      <t>ズミ</t>
    </rPh>
    <rPh sb="3" eb="5">
      <t>カブシキ</t>
    </rPh>
    <rPh sb="5" eb="6">
      <t>スウ</t>
    </rPh>
    <phoneticPr fontId="2"/>
  </si>
  <si>
    <t>理論的株価</t>
    <rPh sb="0" eb="3">
      <t>リロンテキ</t>
    </rPh>
    <rPh sb="3" eb="5">
      <t>カブカ</t>
    </rPh>
    <phoneticPr fontId="2"/>
  </si>
</sst>
</file>

<file path=xl/styles.xml><?xml version="1.0" encoding="utf-8"?>
<styleSheet xmlns="http://schemas.openxmlformats.org/spreadsheetml/2006/main">
  <numFmts count="4">
    <numFmt numFmtId="176" formatCode="0.0%"/>
    <numFmt numFmtId="177" formatCode="#,##0.0;[Red]\-#,##0.0"/>
    <numFmt numFmtId="178" formatCode="&quot;FY&quot;#"/>
    <numFmt numFmtId="179" formatCode="&quot;FY&quot;#,##0"/>
  </numFmts>
  <fonts count="1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Times New Roman"/>
      <family val="1"/>
    </font>
    <font>
      <sz val="10"/>
      <name val="ＭＳ Ｐ明朝"/>
      <family val="1"/>
      <charset val="128"/>
    </font>
    <font>
      <b/>
      <sz val="10"/>
      <name val="Times New Roman"/>
      <family val="1"/>
    </font>
    <font>
      <vertAlign val="subscript"/>
      <sz val="10"/>
      <name val="Times New Roman"/>
      <family val="1"/>
    </font>
    <font>
      <sz val="14"/>
      <name val="Times New Roman"/>
      <family val="1"/>
    </font>
    <font>
      <sz val="14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63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38" fontId="4" fillId="0" borderId="0" xfId="2" applyFont="1">
      <alignment vertical="center"/>
    </xf>
    <xf numFmtId="38" fontId="3" fillId="0" borderId="0" xfId="2" applyFont="1">
      <alignment vertical="center"/>
    </xf>
    <xf numFmtId="38" fontId="5" fillId="0" borderId="0" xfId="2" applyFont="1">
      <alignment vertical="center"/>
    </xf>
    <xf numFmtId="176" fontId="4" fillId="0" borderId="0" xfId="1" applyNumberFormat="1" applyFont="1" applyBorder="1">
      <alignment vertical="center"/>
    </xf>
    <xf numFmtId="38" fontId="5" fillId="0" borderId="0" xfId="2" applyFont="1" applyAlignment="1">
      <alignment vertical="center"/>
    </xf>
    <xf numFmtId="38" fontId="4" fillId="0" borderId="0" xfId="2" applyFont="1" applyBorder="1">
      <alignment vertical="center"/>
    </xf>
    <xf numFmtId="38" fontId="4" fillId="0" borderId="1" xfId="2" applyFont="1" applyBorder="1">
      <alignment vertical="center"/>
    </xf>
    <xf numFmtId="38" fontId="3" fillId="0" borderId="2" xfId="2" applyFont="1" applyBorder="1">
      <alignment vertical="center"/>
    </xf>
    <xf numFmtId="38" fontId="4" fillId="0" borderId="2" xfId="2" applyFont="1" applyBorder="1">
      <alignment vertical="center"/>
    </xf>
    <xf numFmtId="38" fontId="3" fillId="0" borderId="3" xfId="2" applyFont="1" applyBorder="1">
      <alignment vertical="center"/>
    </xf>
    <xf numFmtId="38" fontId="4" fillId="0" borderId="3" xfId="2" applyFont="1" applyBorder="1">
      <alignment vertical="center"/>
    </xf>
    <xf numFmtId="38" fontId="3" fillId="0" borderId="4" xfId="2" applyFont="1" applyBorder="1">
      <alignment vertical="center"/>
    </xf>
    <xf numFmtId="38" fontId="4" fillId="0" borderId="4" xfId="2" applyFont="1" applyBorder="1">
      <alignment vertical="center"/>
    </xf>
    <xf numFmtId="38" fontId="3" fillId="0" borderId="1" xfId="2" applyFont="1" applyBorder="1">
      <alignment vertical="center"/>
    </xf>
    <xf numFmtId="38" fontId="3" fillId="0" borderId="5" xfId="2" applyFont="1" applyBorder="1">
      <alignment vertical="center"/>
    </xf>
    <xf numFmtId="38" fontId="3" fillId="0" borderId="0" xfId="2" applyFont="1" applyBorder="1">
      <alignment vertical="center"/>
    </xf>
    <xf numFmtId="38" fontId="4" fillId="0" borderId="6" xfId="2" applyFont="1" applyBorder="1">
      <alignment vertical="center"/>
    </xf>
    <xf numFmtId="38" fontId="6" fillId="0" borderId="4" xfId="2" applyFont="1" applyBorder="1">
      <alignment vertical="center"/>
    </xf>
    <xf numFmtId="38" fontId="3" fillId="0" borderId="3" xfId="2" quotePrefix="1" applyFont="1" applyBorder="1">
      <alignment vertical="center"/>
    </xf>
    <xf numFmtId="176" fontId="4" fillId="0" borderId="5" xfId="1" applyNumberFormat="1" applyFont="1" applyBorder="1">
      <alignment vertical="center"/>
    </xf>
    <xf numFmtId="0" fontId="3" fillId="0" borderId="7" xfId="0" applyFont="1" applyBorder="1">
      <alignment vertical="center"/>
    </xf>
    <xf numFmtId="0" fontId="4" fillId="0" borderId="7" xfId="0" applyFont="1" applyBorder="1">
      <alignment vertical="center"/>
    </xf>
    <xf numFmtId="176" fontId="4" fillId="0" borderId="7" xfId="1" applyNumberFormat="1" applyFont="1" applyBorder="1">
      <alignment vertical="center"/>
    </xf>
    <xf numFmtId="0" fontId="3" fillId="0" borderId="6" xfId="0" applyFont="1" applyBorder="1">
      <alignment vertical="center"/>
    </xf>
    <xf numFmtId="0" fontId="3" fillId="0" borderId="3" xfId="0" applyFont="1" applyBorder="1">
      <alignment vertical="center"/>
    </xf>
    <xf numFmtId="0" fontId="4" fillId="0" borderId="3" xfId="0" applyFont="1" applyBorder="1">
      <alignment vertical="center"/>
    </xf>
    <xf numFmtId="176" fontId="4" fillId="0" borderId="3" xfId="1" applyNumberFormat="1" applyFont="1" applyBorder="1">
      <alignment vertical="center"/>
    </xf>
    <xf numFmtId="177" fontId="4" fillId="0" borderId="3" xfId="2" applyNumberFormat="1" applyFont="1" applyBorder="1">
      <alignment vertical="center"/>
    </xf>
    <xf numFmtId="176" fontId="4" fillId="0" borderId="4" xfId="1" applyNumberFormat="1" applyFont="1" applyBorder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76" fontId="6" fillId="0" borderId="7" xfId="1" applyNumberFormat="1" applyFont="1" applyBorder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>
      <alignment vertical="center"/>
    </xf>
    <xf numFmtId="38" fontId="3" fillId="0" borderId="6" xfId="2" applyFont="1" applyBorder="1">
      <alignment vertical="center"/>
    </xf>
    <xf numFmtId="38" fontId="3" fillId="0" borderId="8" xfId="2" applyFont="1" applyBorder="1">
      <alignment vertical="center"/>
    </xf>
    <xf numFmtId="38" fontId="4" fillId="0" borderId="8" xfId="2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38" fontId="6" fillId="0" borderId="7" xfId="2" applyFont="1" applyBorder="1">
      <alignment vertical="center"/>
    </xf>
    <xf numFmtId="178" fontId="4" fillId="0" borderId="1" xfId="2" applyNumberFormat="1" applyFont="1" applyBorder="1" applyAlignment="1">
      <alignment horizontal="center" vertical="center"/>
    </xf>
    <xf numFmtId="179" fontId="4" fillId="0" borderId="1" xfId="2" applyNumberFormat="1" applyFont="1" applyBorder="1" applyAlignment="1">
      <alignment horizontal="center" vertical="center"/>
    </xf>
    <xf numFmtId="38" fontId="6" fillId="0" borderId="3" xfId="2" applyFont="1" applyBorder="1">
      <alignment vertical="center"/>
    </xf>
    <xf numFmtId="38" fontId="4" fillId="0" borderId="3" xfId="2" quotePrefix="1" applyFont="1" applyBorder="1">
      <alignment vertical="center"/>
    </xf>
    <xf numFmtId="0" fontId="3" fillId="0" borderId="4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38" fontId="4" fillId="0" borderId="9" xfId="2" applyFont="1" applyBorder="1">
      <alignment vertical="center"/>
    </xf>
    <xf numFmtId="38" fontId="3" fillId="0" borderId="10" xfId="2" applyFont="1" applyBorder="1">
      <alignment vertical="center"/>
    </xf>
    <xf numFmtId="38" fontId="3" fillId="0" borderId="11" xfId="2" applyFont="1" applyBorder="1">
      <alignment vertical="center"/>
    </xf>
    <xf numFmtId="38" fontId="3" fillId="0" borderId="12" xfId="2" applyFont="1" applyBorder="1">
      <alignment vertical="center"/>
    </xf>
    <xf numFmtId="38" fontId="4" fillId="0" borderId="12" xfId="2" applyFont="1" applyBorder="1">
      <alignment vertical="center"/>
    </xf>
    <xf numFmtId="38" fontId="5" fillId="0" borderId="3" xfId="2" applyFont="1" applyBorder="1" applyAlignment="1">
      <alignment horizontal="right" vertical="center"/>
    </xf>
    <xf numFmtId="38" fontId="8" fillId="0" borderId="13" xfId="2" applyFont="1" applyBorder="1">
      <alignment vertical="center"/>
    </xf>
    <xf numFmtId="38" fontId="9" fillId="0" borderId="13" xfId="2" applyFont="1" applyBorder="1">
      <alignment vertical="center"/>
    </xf>
    <xf numFmtId="0" fontId="8" fillId="0" borderId="13" xfId="0" applyFont="1" applyBorder="1">
      <alignment vertical="center"/>
    </xf>
    <xf numFmtId="0" fontId="8" fillId="0" borderId="13" xfId="0" applyFont="1" applyBorder="1" applyAlignment="1">
      <alignment horizontal="center" vertical="center"/>
    </xf>
    <xf numFmtId="177" fontId="4" fillId="0" borderId="4" xfId="2" applyNumberFormat="1" applyFont="1" applyBorder="1">
      <alignment vertical="center"/>
    </xf>
  </cellXfs>
  <cellStyles count="3">
    <cellStyle name="パーセント" xfId="1" builtinId="5"/>
    <cellStyle name="桁区切り" xfId="2" builtinId="6"/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9"/>
  <sheetViews>
    <sheetView showGridLines="0" tabSelected="1" workbookViewId="0">
      <selection activeCell="I6" sqref="I6"/>
    </sheetView>
  </sheetViews>
  <sheetFormatPr defaultRowHeight="12.75"/>
  <cols>
    <col min="1" max="1" width="21.25" style="4" bestFit="1" customWidth="1"/>
    <col min="2" max="16384" width="9" style="4"/>
  </cols>
  <sheetData>
    <row r="1" spans="1:6" ht="19.5" thickBot="1">
      <c r="A1" s="59" t="s">
        <v>74</v>
      </c>
      <c r="B1" s="58"/>
      <c r="C1" s="58"/>
      <c r="D1" s="58"/>
      <c r="E1" s="58"/>
      <c r="F1" s="58"/>
    </row>
    <row r="3" spans="1:6" ht="15" customHeight="1">
      <c r="A3" s="6" t="s">
        <v>25</v>
      </c>
      <c r="B3" s="6"/>
    </row>
    <row r="4" spans="1:6" ht="15" customHeight="1" thickBot="1">
      <c r="A4" s="10"/>
      <c r="B4" s="45">
        <v>1</v>
      </c>
      <c r="C4" s="45">
        <v>2</v>
      </c>
      <c r="D4" s="45">
        <v>3</v>
      </c>
      <c r="E4" s="45">
        <v>4</v>
      </c>
      <c r="F4" s="45">
        <v>5</v>
      </c>
    </row>
    <row r="5" spans="1:6" ht="15" customHeight="1" thickTop="1">
      <c r="A5" s="11" t="s">
        <v>0</v>
      </c>
      <c r="B5" s="12">
        <v>10000</v>
      </c>
      <c r="C5" s="12">
        <v>11000</v>
      </c>
      <c r="D5" s="12">
        <v>11500</v>
      </c>
      <c r="E5" s="12">
        <v>12000</v>
      </c>
      <c r="F5" s="12">
        <v>12500</v>
      </c>
    </row>
    <row r="6" spans="1:6" ht="15" customHeight="1">
      <c r="A6" s="13" t="s">
        <v>1</v>
      </c>
      <c r="B6" s="14">
        <v>4000</v>
      </c>
      <c r="C6" s="14">
        <v>4400</v>
      </c>
      <c r="D6" s="14">
        <v>4800</v>
      </c>
      <c r="E6" s="14">
        <v>5000</v>
      </c>
      <c r="F6" s="14">
        <v>5200</v>
      </c>
    </row>
    <row r="7" spans="1:6" ht="15" customHeight="1">
      <c r="A7" s="13" t="s">
        <v>2</v>
      </c>
      <c r="B7" s="14">
        <f>B5-B6</f>
        <v>6000</v>
      </c>
      <c r="C7" s="14">
        <f>C5-C6</f>
        <v>6600</v>
      </c>
      <c r="D7" s="14">
        <f>D5-D6</f>
        <v>6700</v>
      </c>
      <c r="E7" s="14">
        <f>E5-E6</f>
        <v>7000</v>
      </c>
      <c r="F7" s="14">
        <f>F5-F6</f>
        <v>7300</v>
      </c>
    </row>
    <row r="8" spans="1:6" ht="15" customHeight="1">
      <c r="A8" s="13" t="s">
        <v>3</v>
      </c>
      <c r="B8" s="14">
        <v>4500</v>
      </c>
      <c r="C8" s="14">
        <v>5000</v>
      </c>
      <c r="D8" s="14">
        <v>5100</v>
      </c>
      <c r="E8" s="14">
        <v>5300</v>
      </c>
      <c r="F8" s="14">
        <v>5500</v>
      </c>
    </row>
    <row r="9" spans="1:6" ht="15" customHeight="1">
      <c r="A9" s="15" t="s">
        <v>4</v>
      </c>
      <c r="B9" s="16">
        <f>B7-B8</f>
        <v>1500</v>
      </c>
      <c r="C9" s="16">
        <f>C7-C8</f>
        <v>1600</v>
      </c>
      <c r="D9" s="16">
        <f>D7-D8</f>
        <v>1600</v>
      </c>
      <c r="E9" s="16">
        <f>E7-E8</f>
        <v>1700</v>
      </c>
      <c r="F9" s="16">
        <f>F7-F8</f>
        <v>1800</v>
      </c>
    </row>
    <row r="10" spans="1:6" ht="15" customHeight="1">
      <c r="A10" s="19"/>
      <c r="B10" s="9"/>
      <c r="C10" s="9"/>
      <c r="D10" s="9"/>
      <c r="E10" s="9"/>
      <c r="F10" s="9"/>
    </row>
    <row r="11" spans="1:6" ht="15" customHeight="1">
      <c r="A11" s="5" t="s">
        <v>26</v>
      </c>
      <c r="B11" s="9"/>
      <c r="C11" s="9"/>
      <c r="D11" s="9"/>
      <c r="E11" s="9"/>
      <c r="F11" s="9"/>
    </row>
    <row r="12" spans="1:6" ht="15" customHeight="1" thickBot="1">
      <c r="A12" s="17"/>
      <c r="B12" s="45">
        <v>1</v>
      </c>
      <c r="C12" s="45">
        <v>2</v>
      </c>
      <c r="D12" s="45">
        <v>3</v>
      </c>
      <c r="E12" s="45">
        <v>4</v>
      </c>
      <c r="F12" s="45">
        <v>5</v>
      </c>
    </row>
    <row r="13" spans="1:6" ht="15" customHeight="1" thickTop="1">
      <c r="A13" s="11" t="s">
        <v>13</v>
      </c>
      <c r="B13" s="12">
        <v>1000</v>
      </c>
      <c r="C13" s="12">
        <v>1000</v>
      </c>
      <c r="D13" s="12">
        <v>500</v>
      </c>
      <c r="E13" s="12">
        <v>500</v>
      </c>
      <c r="F13" s="12">
        <v>500</v>
      </c>
    </row>
    <row r="14" spans="1:6" ht="15" customHeight="1">
      <c r="A14" s="15" t="s">
        <v>7</v>
      </c>
      <c r="B14" s="16">
        <v>1000</v>
      </c>
      <c r="C14" s="16">
        <v>1000</v>
      </c>
      <c r="D14" s="16">
        <v>900</v>
      </c>
      <c r="E14" s="16">
        <v>900</v>
      </c>
      <c r="F14" s="16">
        <v>900</v>
      </c>
    </row>
    <row r="15" spans="1:6" ht="15" customHeight="1">
      <c r="A15" s="19" t="s">
        <v>16</v>
      </c>
      <c r="B15" s="9"/>
      <c r="C15" s="9"/>
      <c r="D15" s="9"/>
      <c r="E15" s="9"/>
      <c r="F15" s="9"/>
    </row>
    <row r="16" spans="1:6" ht="15" customHeight="1">
      <c r="A16" s="19"/>
      <c r="B16" s="9"/>
      <c r="C16" s="9"/>
      <c r="D16" s="9"/>
      <c r="E16" s="9"/>
      <c r="F16" s="9"/>
    </row>
    <row r="17" spans="1:6" ht="15" customHeight="1">
      <c r="A17" s="8" t="s">
        <v>28</v>
      </c>
      <c r="B17" s="7"/>
    </row>
    <row r="18" spans="1:6" ht="13.5" thickBot="1">
      <c r="A18" s="17"/>
      <c r="B18" s="45">
        <v>1</v>
      </c>
      <c r="C18" s="45">
        <v>2</v>
      </c>
      <c r="D18" s="45">
        <v>3</v>
      </c>
      <c r="E18" s="45">
        <v>4</v>
      </c>
      <c r="F18" s="45">
        <v>5</v>
      </c>
    </row>
    <row r="19" spans="1:6" ht="13.5" thickTop="1">
      <c r="A19" s="18" t="s">
        <v>5</v>
      </c>
      <c r="B19" s="23">
        <v>0.4</v>
      </c>
      <c r="C19" s="23">
        <v>0.4</v>
      </c>
      <c r="D19" s="23">
        <v>0.4</v>
      </c>
      <c r="E19" s="23">
        <v>0.4</v>
      </c>
      <c r="F19" s="23">
        <v>0.4</v>
      </c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horizontalDpi="4294967293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G12"/>
  <sheetViews>
    <sheetView showGridLines="0" workbookViewId="0">
      <selection activeCell="D22" sqref="D22"/>
    </sheetView>
  </sheetViews>
  <sheetFormatPr defaultRowHeight="12.75"/>
  <cols>
    <col min="1" max="1" width="20.25" style="4" bestFit="1" customWidth="1"/>
    <col min="2" max="16384" width="9" style="4"/>
  </cols>
  <sheetData>
    <row r="1" spans="1:7" ht="19.5" thickBot="1">
      <c r="A1" s="59" t="s">
        <v>75</v>
      </c>
      <c r="B1" s="58"/>
      <c r="C1" s="58"/>
      <c r="D1" s="58"/>
      <c r="E1" s="58"/>
      <c r="F1" s="58"/>
      <c r="G1" s="58"/>
    </row>
    <row r="3" spans="1:7" ht="15" customHeight="1">
      <c r="A3" s="5" t="s">
        <v>27</v>
      </c>
      <c r="B3" s="9"/>
      <c r="C3" s="9"/>
      <c r="D3" s="9"/>
      <c r="E3" s="9"/>
      <c r="F3" s="9"/>
      <c r="G3" s="9"/>
    </row>
    <row r="4" spans="1:7" ht="15" customHeight="1" thickBot="1">
      <c r="A4" s="52"/>
      <c r="B4" s="46">
        <v>0</v>
      </c>
      <c r="C4" s="45">
        <v>1</v>
      </c>
      <c r="D4" s="45">
        <v>2</v>
      </c>
      <c r="E4" s="45">
        <v>3</v>
      </c>
      <c r="F4" s="45">
        <v>4</v>
      </c>
      <c r="G4" s="45">
        <v>5</v>
      </c>
    </row>
    <row r="5" spans="1:7" ht="15" customHeight="1" thickTop="1">
      <c r="A5" s="11" t="s">
        <v>10</v>
      </c>
      <c r="B5" s="42">
        <v>950</v>
      </c>
      <c r="C5" s="42">
        <v>1000</v>
      </c>
      <c r="D5" s="42">
        <v>1100</v>
      </c>
      <c r="E5" s="42">
        <v>1150</v>
      </c>
      <c r="F5" s="42">
        <v>1200</v>
      </c>
      <c r="G5" s="42">
        <v>1250</v>
      </c>
    </row>
    <row r="6" spans="1:7" ht="15" customHeight="1">
      <c r="A6" s="13" t="s">
        <v>11</v>
      </c>
      <c r="B6" s="14">
        <v>850</v>
      </c>
      <c r="C6" s="14">
        <v>900</v>
      </c>
      <c r="D6" s="14">
        <v>1000</v>
      </c>
      <c r="E6" s="14">
        <v>1100</v>
      </c>
      <c r="F6" s="14">
        <v>1150</v>
      </c>
      <c r="G6" s="14">
        <v>1200</v>
      </c>
    </row>
    <row r="7" spans="1:7" ht="15" customHeight="1">
      <c r="A7" s="15" t="s">
        <v>12</v>
      </c>
      <c r="B7" s="16">
        <v>900</v>
      </c>
      <c r="C7" s="16">
        <v>950</v>
      </c>
      <c r="D7" s="16">
        <v>1050</v>
      </c>
      <c r="E7" s="16">
        <v>1100</v>
      </c>
      <c r="F7" s="16">
        <v>1170</v>
      </c>
      <c r="G7" s="16">
        <v>1220</v>
      </c>
    </row>
    <row r="8" spans="1:7" ht="15" customHeight="1">
      <c r="A8" s="55"/>
      <c r="B8" s="56"/>
      <c r="C8" s="56"/>
      <c r="D8" s="56"/>
      <c r="E8" s="56"/>
      <c r="F8" s="56"/>
      <c r="G8" s="56"/>
    </row>
    <row r="9" spans="1:7" ht="15" customHeight="1">
      <c r="A9" s="5" t="s">
        <v>68</v>
      </c>
      <c r="B9" s="9"/>
      <c r="C9" s="9"/>
      <c r="D9" s="9"/>
      <c r="E9" s="9"/>
      <c r="F9" s="9"/>
      <c r="G9" s="9"/>
    </row>
    <row r="10" spans="1:7" ht="15" customHeight="1" thickBot="1">
      <c r="A10" s="52"/>
      <c r="B10" s="46">
        <v>0</v>
      </c>
      <c r="C10" s="45">
        <v>1</v>
      </c>
      <c r="D10" s="45">
        <v>2</v>
      </c>
      <c r="E10" s="45">
        <v>3</v>
      </c>
      <c r="F10" s="45">
        <v>4</v>
      </c>
      <c r="G10" s="45">
        <v>5</v>
      </c>
    </row>
    <row r="11" spans="1:7" ht="15" customHeight="1" thickTop="1">
      <c r="A11" s="53" t="s">
        <v>14</v>
      </c>
      <c r="B11" s="20">
        <f t="shared" ref="B11:G11" si="0">B5+B6-B7</f>
        <v>900</v>
      </c>
      <c r="C11" s="20">
        <f t="shared" si="0"/>
        <v>950</v>
      </c>
      <c r="D11" s="20">
        <f t="shared" si="0"/>
        <v>1050</v>
      </c>
      <c r="E11" s="20">
        <f t="shared" si="0"/>
        <v>1150</v>
      </c>
      <c r="F11" s="20">
        <f t="shared" si="0"/>
        <v>1180</v>
      </c>
      <c r="G11" s="20">
        <f t="shared" si="0"/>
        <v>1230</v>
      </c>
    </row>
    <row r="12" spans="1:7" ht="15" customHeight="1">
      <c r="A12" s="54" t="s">
        <v>15</v>
      </c>
      <c r="B12" s="16"/>
      <c r="C12" s="21">
        <f>C11-B11</f>
        <v>50</v>
      </c>
      <c r="D12" s="21">
        <f>D11-C11</f>
        <v>100</v>
      </c>
      <c r="E12" s="21">
        <f>E11-D11</f>
        <v>100</v>
      </c>
      <c r="F12" s="21">
        <f>F11-E11</f>
        <v>30</v>
      </c>
      <c r="G12" s="21">
        <f>G11-F11</f>
        <v>50</v>
      </c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horizontalDpi="4294967293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F11"/>
  <sheetViews>
    <sheetView showGridLines="0" workbookViewId="0">
      <selection activeCell="I4" sqref="I4"/>
    </sheetView>
  </sheetViews>
  <sheetFormatPr defaultRowHeight="12.75"/>
  <cols>
    <col min="1" max="1" width="21.25" style="4" bestFit="1" customWidth="1"/>
    <col min="2" max="16384" width="9" style="4"/>
  </cols>
  <sheetData>
    <row r="1" spans="1:6" ht="19.5" thickBot="1">
      <c r="A1" s="58" t="s">
        <v>78</v>
      </c>
      <c r="B1" s="58"/>
      <c r="C1" s="58"/>
      <c r="D1" s="58"/>
      <c r="E1" s="58"/>
      <c r="F1" s="58"/>
    </row>
    <row r="3" spans="1:6" ht="15" customHeight="1">
      <c r="A3" s="6" t="s">
        <v>29</v>
      </c>
      <c r="B3" s="6"/>
    </row>
    <row r="4" spans="1:6" ht="15" customHeight="1" thickBot="1">
      <c r="A4" s="10"/>
      <c r="B4" s="45">
        <v>1</v>
      </c>
      <c r="C4" s="45">
        <v>2</v>
      </c>
      <c r="D4" s="45">
        <v>3</v>
      </c>
      <c r="E4" s="45">
        <v>4</v>
      </c>
      <c r="F4" s="45">
        <v>5</v>
      </c>
    </row>
    <row r="5" spans="1:6" ht="15" customHeight="1" thickTop="1">
      <c r="A5" s="11" t="s">
        <v>4</v>
      </c>
      <c r="B5" s="12">
        <f>'6-22'!B9</f>
        <v>1500</v>
      </c>
      <c r="C5" s="12">
        <f>'6-22'!C9</f>
        <v>1600</v>
      </c>
      <c r="D5" s="12">
        <f>'6-22'!D9</f>
        <v>1600</v>
      </c>
      <c r="E5" s="12">
        <f>'6-22'!E9</f>
        <v>1700</v>
      </c>
      <c r="F5" s="12">
        <f>'6-22'!F9</f>
        <v>1800</v>
      </c>
    </row>
    <row r="6" spans="1:6" ht="15" customHeight="1">
      <c r="A6" s="22" t="s">
        <v>19</v>
      </c>
      <c r="B6" s="14">
        <f>B5*'6-22'!B19</f>
        <v>600</v>
      </c>
      <c r="C6" s="14">
        <f>C5*'6-22'!C19</f>
        <v>640</v>
      </c>
      <c r="D6" s="14">
        <f>D5*'6-22'!D19</f>
        <v>640</v>
      </c>
      <c r="E6" s="14">
        <f>E5*'6-22'!E19</f>
        <v>680</v>
      </c>
      <c r="F6" s="14">
        <f>F5*'6-22'!F19</f>
        <v>720</v>
      </c>
    </row>
    <row r="7" spans="1:6" ht="15" customHeight="1">
      <c r="A7" s="13" t="s">
        <v>6</v>
      </c>
      <c r="B7" s="14">
        <f>B5-B6</f>
        <v>900</v>
      </c>
      <c r="C7" s="14">
        <f>C5-C6</f>
        <v>960</v>
      </c>
      <c r="D7" s="14">
        <f>D5-D6</f>
        <v>960</v>
      </c>
      <c r="E7" s="14">
        <f>E5-E6</f>
        <v>1020</v>
      </c>
      <c r="F7" s="14">
        <f>F5-F6</f>
        <v>1080</v>
      </c>
    </row>
    <row r="8" spans="1:6" ht="15" customHeight="1">
      <c r="A8" s="22" t="s">
        <v>9</v>
      </c>
      <c r="B8" s="14">
        <f>'6-22'!B14</f>
        <v>1000</v>
      </c>
      <c r="C8" s="14">
        <f>'6-22'!C14</f>
        <v>1000</v>
      </c>
      <c r="D8" s="14">
        <f>'6-22'!D14</f>
        <v>900</v>
      </c>
      <c r="E8" s="14">
        <f>'6-22'!E14</f>
        <v>900</v>
      </c>
      <c r="F8" s="14">
        <f>'6-22'!F14</f>
        <v>900</v>
      </c>
    </row>
    <row r="9" spans="1:6" ht="15" customHeight="1">
      <c r="A9" s="22" t="s">
        <v>8</v>
      </c>
      <c r="B9" s="14">
        <f>'6-22'!B13</f>
        <v>1000</v>
      </c>
      <c r="C9" s="14">
        <f>'6-22'!C13</f>
        <v>1000</v>
      </c>
      <c r="D9" s="14">
        <f>'6-22'!D13</f>
        <v>500</v>
      </c>
      <c r="E9" s="14">
        <f>'6-22'!E13</f>
        <v>500</v>
      </c>
      <c r="F9" s="14">
        <f>'6-22'!F13</f>
        <v>500</v>
      </c>
    </row>
    <row r="10" spans="1:6" ht="15" customHeight="1">
      <c r="A10" s="22" t="s">
        <v>17</v>
      </c>
      <c r="B10" s="14">
        <f>'6-23'!C12</f>
        <v>50</v>
      </c>
      <c r="C10" s="14">
        <f>'6-23'!D12</f>
        <v>100</v>
      </c>
      <c r="D10" s="14">
        <f>'6-23'!E12</f>
        <v>100</v>
      </c>
      <c r="E10" s="14">
        <f>'6-23'!F12</f>
        <v>30</v>
      </c>
      <c r="F10" s="14">
        <f>'6-23'!G12</f>
        <v>50</v>
      </c>
    </row>
    <row r="11" spans="1:6" ht="15" customHeight="1">
      <c r="A11" s="15" t="s">
        <v>18</v>
      </c>
      <c r="B11" s="21">
        <f>B7+B8-B9-B10</f>
        <v>850</v>
      </c>
      <c r="C11" s="21">
        <f>C7+C8-C9-C10</f>
        <v>860</v>
      </c>
      <c r="D11" s="21">
        <f>D7+D8-D9-D10</f>
        <v>1260</v>
      </c>
      <c r="E11" s="21">
        <f>E7+E8-E9-E10</f>
        <v>1390</v>
      </c>
      <c r="F11" s="21">
        <f>F7+F8-F9-F10</f>
        <v>1430</v>
      </c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horizontalDpi="4294967293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C18"/>
  <sheetViews>
    <sheetView showGridLines="0" workbookViewId="0">
      <selection activeCell="E1" sqref="E1"/>
    </sheetView>
  </sheetViews>
  <sheetFormatPr defaultRowHeight="12.75"/>
  <cols>
    <col min="1" max="1" width="24.25" style="2" bestFit="1" customWidth="1"/>
    <col min="2" max="2" width="7.25" style="3" bestFit="1" customWidth="1"/>
    <col min="3" max="3" width="9" style="4"/>
    <col min="4" max="16384" width="9" style="2"/>
  </cols>
  <sheetData>
    <row r="1" spans="1:3" ht="19.5" thickBot="1">
      <c r="A1" s="60" t="s">
        <v>76</v>
      </c>
      <c r="B1" s="61"/>
      <c r="C1" s="58"/>
    </row>
    <row r="3" spans="1:3" ht="15" customHeight="1">
      <c r="A3" s="1" t="s">
        <v>30</v>
      </c>
    </row>
    <row r="4" spans="1:3" ht="15" customHeight="1">
      <c r="A4" s="27" t="s">
        <v>20</v>
      </c>
      <c r="B4" s="33" t="s">
        <v>69</v>
      </c>
      <c r="C4" s="20">
        <v>5000</v>
      </c>
    </row>
    <row r="5" spans="1:3" ht="15" customHeight="1">
      <c r="A5" s="28" t="s">
        <v>21</v>
      </c>
      <c r="B5" s="34" t="s">
        <v>70</v>
      </c>
      <c r="C5" s="14">
        <v>2000</v>
      </c>
    </row>
    <row r="6" spans="1:3" ht="15" customHeight="1">
      <c r="A6" s="29" t="s">
        <v>23</v>
      </c>
      <c r="B6" s="34" t="s">
        <v>34</v>
      </c>
      <c r="C6" s="30">
        <v>1.4999999999999999E-2</v>
      </c>
    </row>
    <row r="7" spans="1:3" ht="15" customHeight="1">
      <c r="A7" s="28" t="s">
        <v>73</v>
      </c>
      <c r="B7" s="34" t="s">
        <v>35</v>
      </c>
      <c r="C7" s="31">
        <v>1.2</v>
      </c>
    </row>
    <row r="8" spans="1:3" ht="15" customHeight="1">
      <c r="A8" s="28" t="s">
        <v>24</v>
      </c>
      <c r="B8" s="34" t="s">
        <v>36</v>
      </c>
      <c r="C8" s="30">
        <v>0.05</v>
      </c>
    </row>
    <row r="9" spans="1:3" ht="15" customHeight="1">
      <c r="A9" s="28" t="s">
        <v>22</v>
      </c>
      <c r="B9" s="34" t="s">
        <v>37</v>
      </c>
      <c r="C9" s="30">
        <v>0.02</v>
      </c>
    </row>
    <row r="10" spans="1:3" ht="15" customHeight="1">
      <c r="A10" s="49" t="s">
        <v>5</v>
      </c>
      <c r="B10" s="35" t="s">
        <v>38</v>
      </c>
      <c r="C10" s="32">
        <v>0.4</v>
      </c>
    </row>
    <row r="11" spans="1:3" ht="15" customHeight="1"/>
    <row r="12" spans="1:3" ht="15" customHeight="1">
      <c r="A12" s="1" t="s">
        <v>31</v>
      </c>
    </row>
    <row r="13" spans="1:3" ht="15" customHeight="1">
      <c r="A13" s="25" t="s">
        <v>39</v>
      </c>
      <c r="B13" s="36" t="s">
        <v>40</v>
      </c>
      <c r="C13" s="26">
        <f>C6+C7*C8</f>
        <v>7.4999999999999997E-2</v>
      </c>
    </row>
    <row r="14" spans="1:3" ht="15" customHeight="1"/>
    <row r="15" spans="1:3" ht="15" customHeight="1">
      <c r="A15" s="1" t="s">
        <v>44</v>
      </c>
    </row>
    <row r="16" spans="1:3" ht="15" customHeight="1">
      <c r="A16" s="25" t="s">
        <v>41</v>
      </c>
      <c r="B16" s="36" t="s">
        <v>42</v>
      </c>
      <c r="C16" s="37">
        <f>C13*C4/(C4+C5)+C9*(1-C10)*C5/(C4+C5)</f>
        <v>5.6999999999999995E-2</v>
      </c>
    </row>
    <row r="17" ht="15" customHeight="1"/>
    <row r="18" ht="15" customHeight="1"/>
  </sheetData>
  <phoneticPr fontId="2"/>
  <pageMargins left="0.78700000000000003" right="0.78700000000000003" top="0.98399999999999999" bottom="0.98399999999999999" header="0.51200000000000001" footer="0.51200000000000001"/>
  <pageSetup paperSize="9" orientation="portrait" horizontalDpi="4294967293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C19"/>
  <sheetViews>
    <sheetView showGridLines="0" workbookViewId="0">
      <selection activeCell="E1" sqref="E1"/>
    </sheetView>
  </sheetViews>
  <sheetFormatPr defaultRowHeight="12.75"/>
  <cols>
    <col min="1" max="1" width="34.875" style="2" bestFit="1" customWidth="1"/>
    <col min="2" max="2" width="10.625" style="3" customWidth="1"/>
    <col min="3" max="3" width="10.625" style="4" customWidth="1"/>
    <col min="4" max="16384" width="9" style="2"/>
  </cols>
  <sheetData>
    <row r="1" spans="1:3" ht="19.5" thickBot="1">
      <c r="A1" s="60" t="s">
        <v>77</v>
      </c>
      <c r="B1" s="61"/>
      <c r="C1" s="58"/>
    </row>
    <row r="3" spans="1:3" ht="15" customHeight="1">
      <c r="A3" s="1" t="s">
        <v>30</v>
      </c>
    </row>
    <row r="4" spans="1:3" ht="15" customHeight="1">
      <c r="A4" s="27" t="s">
        <v>32</v>
      </c>
      <c r="B4" s="33" t="s">
        <v>33</v>
      </c>
      <c r="C4" s="20">
        <f>'6-24'!F11</f>
        <v>1430</v>
      </c>
    </row>
    <row r="5" spans="1:3" ht="15" customHeight="1">
      <c r="A5" s="28" t="s">
        <v>43</v>
      </c>
      <c r="B5" s="34" t="s">
        <v>46</v>
      </c>
      <c r="C5" s="30">
        <v>0.01</v>
      </c>
    </row>
    <row r="6" spans="1:3" ht="15" customHeight="1">
      <c r="A6" s="49" t="s">
        <v>45</v>
      </c>
      <c r="B6" s="35" t="s">
        <v>42</v>
      </c>
      <c r="C6" s="32">
        <f>'6-25'!C16</f>
        <v>5.6999999999999995E-2</v>
      </c>
    </row>
    <row r="7" spans="1:3" ht="15" customHeight="1">
      <c r="A7" s="39"/>
      <c r="B7" s="38"/>
      <c r="C7" s="7"/>
    </row>
    <row r="8" spans="1:3" ht="15" customHeight="1">
      <c r="A8" s="1" t="s">
        <v>62</v>
      </c>
      <c r="B8" s="38"/>
      <c r="C8" s="7"/>
    </row>
    <row r="9" spans="1:3" ht="15" customHeight="1" thickBot="1">
      <c r="A9" s="51"/>
      <c r="B9" s="43" t="s">
        <v>63</v>
      </c>
      <c r="C9" s="50" t="s">
        <v>47</v>
      </c>
    </row>
    <row r="10" spans="1:3" ht="15" customHeight="1" thickTop="1">
      <c r="A10" s="41" t="s">
        <v>6</v>
      </c>
      <c r="B10" s="42">
        <f>'6-24'!F7</f>
        <v>1080</v>
      </c>
      <c r="C10" s="42">
        <f>B10</f>
        <v>1080</v>
      </c>
    </row>
    <row r="11" spans="1:3" ht="15" customHeight="1">
      <c r="A11" s="48" t="s">
        <v>64</v>
      </c>
      <c r="B11" s="14">
        <f>'6-24'!F8</f>
        <v>900</v>
      </c>
      <c r="C11" s="57" t="s">
        <v>72</v>
      </c>
    </row>
    <row r="12" spans="1:3" ht="15" customHeight="1">
      <c r="A12" s="48" t="s">
        <v>65</v>
      </c>
      <c r="B12" s="14">
        <f>'6-24'!F9</f>
        <v>500</v>
      </c>
      <c r="C12" s="57" t="s">
        <v>72</v>
      </c>
    </row>
    <row r="13" spans="1:3" ht="15" customHeight="1">
      <c r="A13" s="48" t="s">
        <v>66</v>
      </c>
      <c r="B13" s="14">
        <f>'6-24'!F10</f>
        <v>50</v>
      </c>
      <c r="C13" s="14">
        <f>B13</f>
        <v>50</v>
      </c>
    </row>
    <row r="14" spans="1:3" ht="15" customHeight="1">
      <c r="A14" s="15" t="s">
        <v>59</v>
      </c>
      <c r="B14" s="16">
        <f>'6-24'!F11</f>
        <v>1430</v>
      </c>
      <c r="C14" s="16">
        <f>C10-C13</f>
        <v>1030</v>
      </c>
    </row>
    <row r="15" spans="1:3" ht="15" customHeight="1"/>
    <row r="16" spans="1:3" ht="15" customHeight="1">
      <c r="A16" s="1" t="s">
        <v>60</v>
      </c>
    </row>
    <row r="17" spans="1:3" ht="15" customHeight="1">
      <c r="A17" s="24" t="s">
        <v>67</v>
      </c>
      <c r="B17" s="36" t="s">
        <v>61</v>
      </c>
      <c r="C17" s="44">
        <f>C14*(1+C5)/(C6-C5)</f>
        <v>22134.042553191492</v>
      </c>
    </row>
    <row r="18" spans="1:3" ht="15" customHeight="1"/>
    <row r="19" spans="1:3" ht="15" customHeight="1"/>
  </sheetData>
  <phoneticPr fontId="2"/>
  <pageMargins left="0.78700000000000003" right="0.78700000000000003" top="0.98399999999999999" bottom="0.98399999999999999" header="0.51200000000000001" footer="0.51200000000000001"/>
  <pageSetup paperSize="9" orientation="portrait" horizontalDpi="4294967293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G10"/>
  <sheetViews>
    <sheetView showGridLines="0" workbookViewId="0">
      <selection activeCell="A13" sqref="A13"/>
    </sheetView>
  </sheetViews>
  <sheetFormatPr defaultRowHeight="12.75"/>
  <cols>
    <col min="1" max="1" width="23.75" style="4" customWidth="1"/>
    <col min="2" max="16384" width="9" style="4"/>
  </cols>
  <sheetData>
    <row r="1" spans="1:7" ht="19.5" thickBot="1">
      <c r="A1" s="59" t="s">
        <v>79</v>
      </c>
      <c r="B1" s="58"/>
      <c r="C1" s="58"/>
      <c r="D1" s="58"/>
      <c r="E1" s="58"/>
      <c r="F1" s="58"/>
      <c r="G1" s="58"/>
    </row>
    <row r="3" spans="1:7" ht="15" customHeight="1">
      <c r="A3" s="5" t="s">
        <v>51</v>
      </c>
    </row>
    <row r="4" spans="1:7" ht="15" customHeight="1" thickBot="1">
      <c r="A4" s="10"/>
      <c r="B4" s="46">
        <v>0</v>
      </c>
      <c r="C4" s="45">
        <v>1</v>
      </c>
      <c r="D4" s="45">
        <v>2</v>
      </c>
      <c r="E4" s="45">
        <v>3</v>
      </c>
      <c r="F4" s="45">
        <v>4</v>
      </c>
      <c r="G4" s="45">
        <v>5</v>
      </c>
    </row>
    <row r="5" spans="1:7" ht="15" customHeight="1" thickTop="1">
      <c r="A5" s="11" t="s">
        <v>55</v>
      </c>
      <c r="B5" s="12"/>
      <c r="C5" s="12">
        <f>'6-24'!B11</f>
        <v>850</v>
      </c>
      <c r="D5" s="12">
        <f>'6-24'!C11</f>
        <v>860</v>
      </c>
      <c r="E5" s="12">
        <f>'6-24'!D11</f>
        <v>1260</v>
      </c>
      <c r="F5" s="12">
        <f>'6-24'!E11</f>
        <v>1390</v>
      </c>
      <c r="G5" s="12">
        <f>'6-24'!F11</f>
        <v>1430</v>
      </c>
    </row>
    <row r="6" spans="1:7" ht="15" customHeight="1">
      <c r="A6" s="13" t="s">
        <v>56</v>
      </c>
      <c r="B6" s="14"/>
      <c r="C6" s="14"/>
      <c r="D6" s="14"/>
      <c r="E6" s="14"/>
      <c r="F6" s="14"/>
      <c r="G6" s="14">
        <f>'6-26'!C17</f>
        <v>22134.042553191492</v>
      </c>
    </row>
    <row r="7" spans="1:7" ht="15" customHeight="1">
      <c r="A7" s="13" t="s">
        <v>57</v>
      </c>
      <c r="B7" s="14"/>
      <c r="C7" s="14">
        <f>C5+C6</f>
        <v>850</v>
      </c>
      <c r="D7" s="14">
        <f>D5+D6</f>
        <v>860</v>
      </c>
      <c r="E7" s="14">
        <f>E5+E6</f>
        <v>1260</v>
      </c>
      <c r="F7" s="14">
        <f>F5+F6</f>
        <v>1390</v>
      </c>
      <c r="G7" s="14">
        <f>G5+G6</f>
        <v>23564.042553191492</v>
      </c>
    </row>
    <row r="8" spans="1:7" ht="15" customHeight="1">
      <c r="A8" s="13" t="s">
        <v>50</v>
      </c>
      <c r="B8" s="30">
        <f>'6-25'!C16</f>
        <v>5.6999999999999995E-2</v>
      </c>
      <c r="C8" s="30"/>
      <c r="D8" s="14"/>
      <c r="E8" s="14"/>
      <c r="F8" s="14"/>
      <c r="G8" s="14"/>
    </row>
    <row r="9" spans="1:7" ht="15" customHeight="1">
      <c r="A9" s="13" t="s">
        <v>48</v>
      </c>
      <c r="B9" s="14"/>
      <c r="C9" s="14">
        <f>C7/(1+$B8)^C4</f>
        <v>804.16272469252601</v>
      </c>
      <c r="D9" s="14">
        <f>D7/(1+$B8)^D4</f>
        <v>769.74783597926694</v>
      </c>
      <c r="E9" s="14">
        <f>E7/(1+$B8)^E4</f>
        <v>1066.9537230576625</v>
      </c>
      <c r="F9" s="14">
        <f>F7/(1+$B8)^F4</f>
        <v>1113.5631504633891</v>
      </c>
      <c r="G9" s="14">
        <f>G7/(1+$B8)^G4</f>
        <v>17859.728880560077</v>
      </c>
    </row>
    <row r="10" spans="1:7" ht="15" customHeight="1">
      <c r="A10" s="15" t="s">
        <v>49</v>
      </c>
      <c r="B10" s="21">
        <f>SUM(C9:G9)</f>
        <v>21614.156314752923</v>
      </c>
      <c r="C10" s="16"/>
      <c r="D10" s="16"/>
      <c r="E10" s="16"/>
      <c r="F10" s="16"/>
      <c r="G10" s="16"/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horizontalDpi="4294967293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B10"/>
  <sheetViews>
    <sheetView showGridLines="0" workbookViewId="0">
      <selection activeCell="E11" sqref="E11"/>
    </sheetView>
  </sheetViews>
  <sheetFormatPr defaultRowHeight="12.75"/>
  <cols>
    <col min="1" max="1" width="21.25" style="4" bestFit="1" customWidth="1"/>
    <col min="2" max="16384" width="9" style="4"/>
  </cols>
  <sheetData>
    <row r="1" spans="1:2" ht="19.5" thickBot="1">
      <c r="A1" s="59" t="s">
        <v>80</v>
      </c>
      <c r="B1" s="58"/>
    </row>
    <row r="3" spans="1:2" ht="15" customHeight="1">
      <c r="A3" s="5" t="s">
        <v>54</v>
      </c>
    </row>
    <row r="4" spans="1:2" ht="15" customHeight="1">
      <c r="A4" s="40" t="s">
        <v>49</v>
      </c>
      <c r="B4" s="20">
        <f>'6-27'!B10</f>
        <v>21614.156314752923</v>
      </c>
    </row>
    <row r="5" spans="1:2" ht="15" customHeight="1">
      <c r="A5" s="48" t="s">
        <v>71</v>
      </c>
      <c r="B5" s="14">
        <v>500</v>
      </c>
    </row>
    <row r="6" spans="1:2" ht="15" customHeight="1">
      <c r="A6" s="13" t="s">
        <v>52</v>
      </c>
      <c r="B6" s="47">
        <f>B4+B5</f>
        <v>22114.156314752923</v>
      </c>
    </row>
    <row r="7" spans="1:2" ht="15" customHeight="1">
      <c r="A7" s="48" t="s">
        <v>58</v>
      </c>
      <c r="B7" s="14">
        <f>'6-25'!C5</f>
        <v>2000</v>
      </c>
    </row>
    <row r="8" spans="1:2" ht="15" customHeight="1">
      <c r="A8" s="13" t="s">
        <v>53</v>
      </c>
      <c r="B8" s="47">
        <f>B6-B7</f>
        <v>20114.156314752923</v>
      </c>
    </row>
    <row r="9" spans="1:2" ht="15" customHeight="1">
      <c r="A9" s="13" t="s">
        <v>81</v>
      </c>
      <c r="B9" s="14">
        <v>100</v>
      </c>
    </row>
    <row r="10" spans="1:2" ht="15" customHeight="1">
      <c r="A10" s="15" t="s">
        <v>82</v>
      </c>
      <c r="B10" s="62">
        <f>B8/B9</f>
        <v>201.14156314752924</v>
      </c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horizontalDpi="4294967293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7</vt:i4>
      </vt:variant>
    </vt:vector>
  </HeadingPairs>
  <TitlesOfParts>
    <vt:vector size="7" baseType="lpstr">
      <vt:lpstr>6-22</vt:lpstr>
      <vt:lpstr>6-23</vt:lpstr>
      <vt:lpstr>6-24</vt:lpstr>
      <vt:lpstr>6-25</vt:lpstr>
      <vt:lpstr>6-26</vt:lpstr>
      <vt:lpstr>6-27</vt:lpstr>
      <vt:lpstr>6-28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Shinichi</cp:lastModifiedBy>
  <dcterms:created xsi:type="dcterms:W3CDTF">2013-03-15T01:44:54Z</dcterms:created>
  <dcterms:modified xsi:type="dcterms:W3CDTF">2013-04-23T14:32:57Z</dcterms:modified>
</cp:coreProperties>
</file>